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60" windowWidth="28800" windowHeight="12075" activeTab="2"/>
  </bookViews>
  <sheets>
    <sheet name="Cover " sheetId="16" r:id="rId1"/>
    <sheet name="SCI" sheetId="12" r:id="rId2"/>
    <sheet name="SFP" sheetId="13" r:id="rId3"/>
    <sheet name="SCF" sheetId="14" r:id="rId4"/>
    <sheet name="SCE" sheetId="17" r:id="rId5"/>
  </sheets>
  <externalReferences>
    <externalReference r:id="rId8"/>
  </externalReferences>
  <definedNames>
    <definedName name="AS2DocOpenMode" hidden="1">"AS2DocumentEdit"</definedName>
    <definedName name="_xlnm.Print_Area" localSheetId="4">'SCE'!$A$1:$M$55</definedName>
    <definedName name="_xlnm.Print_Area" localSheetId="3">'SCF'!$A$1:$F$57</definedName>
    <definedName name="_xlnm.Print_Area" localSheetId="1">'SCI'!$A$1:$G$55</definedName>
    <definedName name="_xlnm.Print_Area" localSheetId="2">'SFP'!$A$1:$F$75</definedName>
    <definedName name="wrn.Aging._.and._.Trend._.Analysis." localSheetId="0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PrintArea" localSheetId="3" hidden="1">'SCF'!$A$1:$F$33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Rows" localSheetId="3" hidden="1">'SCF'!#REF!,'SCF'!$42:$44</definedName>
    <definedName name="Z_92AC9888_5B7E_11D6_9CEE_00D009757B57_.wvu.Cols" localSheetId="3" hidden="1">'SCF'!$H:$K</definedName>
    <definedName name="Z_9656BBF7_C4A3_41EC_B0C6_A21B380E3C2F_.wvu.Cols" localSheetId="3" hidden="1">'SCF'!$H:$K</definedName>
    <definedName name="Z_9656BBF7_C4A3_41EC_B0C6_A21B380E3C2F_.wvu.Rows" localSheetId="3" hidden="1">'SCF'!#REF!,'SCF'!$42:$44</definedName>
    <definedName name="_xlnm.Print_Titles" localSheetId="1">'SCI'!$1:$2</definedName>
    <definedName name="_xlnm.Print_Titles" localSheetId="2">'SFP'!$1:$3</definedName>
  </definedNames>
  <calcPr calcId="145621"/>
</workbook>
</file>

<file path=xl/sharedStrings.xml><?xml version="1.0" encoding="utf-8"?>
<sst xmlns="http://schemas.openxmlformats.org/spreadsheetml/2006/main" count="187" uniqueCount="156">
  <si>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</si>
  <si>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</si>
  <si>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</si>
  <si>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</si>
  <si>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</si>
  <si>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</si>
  <si>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</si>
  <si>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</si>
  <si>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</si>
  <si>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</si>
  <si>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</si>
  <si>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</si>
  <si>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</si>
  <si>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</si>
  <si>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</si>
  <si>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</si>
  <si>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</si>
  <si>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</si>
  <si>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</si>
  <si>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</si>
  <si>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</si>
  <si>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</si>
  <si>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</si>
  <si>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</si>
  <si>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</si>
  <si>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</si>
  <si>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</si>
  <si>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</si>
  <si>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</si>
  <si>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</si>
  <si>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</si>
  <si>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</si>
  <si>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</si>
  <si>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</si>
  <si>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</si>
  <si>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</si>
  <si>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</si>
  <si>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</si>
  <si>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</si>
  <si>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</si>
  <si>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</si>
  <si>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</si>
  <si>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</si>
  <si>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</si>
  <si>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</si>
  <si>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</si>
  <si>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</si>
  <si>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</si>
  <si>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</si>
  <si>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</si>
  <si>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</si>
  <si>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</si>
  <si>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</si>
  <si>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</si>
  <si>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</si>
  <si>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</si>
  <si>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</si>
  <si>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</si>
  <si>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</si>
  <si>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</si>
  <si>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</si>
  <si>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Зам.председател:</t>
  </si>
  <si>
    <t xml:space="preserve">УниКредит Булбанк  АД </t>
  </si>
  <si>
    <t>Дългосрочни провизии</t>
  </si>
  <si>
    <t>Васил Живков Грънчаров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</si>
  <si>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</si>
  <si>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</si>
  <si>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</si>
  <si>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</si>
  <si>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</si>
  <si>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</si>
  <si>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</si>
  <si>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</si>
  <si>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</si>
  <si>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</si>
  <si>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</si>
  <si>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</si>
  <si>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</si>
  <si>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</si>
  <si>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</si>
  <si>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</si>
  <si>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</si>
  <si>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(Златка Илиева)</t>
  </si>
  <si>
    <t>Финансови (разходи)/приходи, нетно</t>
  </si>
  <si>
    <t>Други доходи от дейността, нетно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</si>
  <si>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</si>
  <si>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</si>
  <si>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</si>
  <si>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</si>
  <si>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</si>
  <si>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</si>
  <si>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Салдо към 1 януари 2011 година</t>
  </si>
  <si>
    <t>Промени в собствения капитал за 2011 година</t>
  </si>
  <si>
    <t>Печалба за годината</t>
  </si>
  <si>
    <t xml:space="preserve">Задължения към персонала при пенсиониране </t>
  </si>
  <si>
    <t>Платени данъци (без данъци върху печалбата)</t>
  </si>
  <si>
    <t>Разходи за персонала</t>
  </si>
  <si>
    <t>Правителствени финансирания</t>
  </si>
  <si>
    <t>Неразпределена печалба</t>
  </si>
  <si>
    <t xml:space="preserve">                              (Димитър Димитров)</t>
  </si>
  <si>
    <t xml:space="preserve">                 (Димитър Димитров)</t>
  </si>
  <si>
    <t xml:space="preserve">Зърнени храни България АД  </t>
  </si>
  <si>
    <t>Промени в запасите от продукция и незавършено производство</t>
  </si>
  <si>
    <t>Главен счетоводител (съставител):</t>
  </si>
  <si>
    <t>Последващи оценки на задължение по пенсионни планове с дефинирани доходи</t>
  </si>
  <si>
    <t>Изпълнителен директор:</t>
  </si>
  <si>
    <t>Елена Симеонова Шопова</t>
  </si>
  <si>
    <t>Имоти, машини и оборудване</t>
  </si>
  <si>
    <t>Дългосрочни задължения към доставчици</t>
  </si>
  <si>
    <t>Нетни парични потоци използвани в инвестиционната дейност</t>
  </si>
  <si>
    <t>Общ всеобхватен доход за годината, в т.ч.</t>
  </si>
  <si>
    <t xml:space="preserve">            * други компоненти на всеобхватния доход, нетно от данъци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</si>
  <si>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</si>
  <si>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</si>
  <si>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</si>
  <si>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Разпределение на печалбата за дивиденти</t>
  </si>
  <si>
    <t>Други постъпления/плащания от инвестиционна дейност</t>
  </si>
  <si>
    <t>Изплатени дивиденти</t>
  </si>
  <si>
    <t>31 декември 2016              х.лв.</t>
  </si>
  <si>
    <t>Парични средства и парични еквиваленти на 31 декември</t>
  </si>
  <si>
    <t>Салдо на 31 декември 2016 година</t>
  </si>
  <si>
    <t xml:space="preserve">            * нетна печалба за годината</t>
  </si>
  <si>
    <t>Обезценка на текущи активи</t>
  </si>
  <si>
    <t>Други компоненти на всеобхватния доход:</t>
  </si>
  <si>
    <t xml:space="preserve">Компоненти, които няма да бъдат рекласифицирани в печалбата или загубата  </t>
  </si>
  <si>
    <t>Последващи оценки на пенсионни планове с дефинирани доходи</t>
  </si>
  <si>
    <t xml:space="preserve">Компоненти, които могат да бъдат рекласифицирани в печалбата или загубата  </t>
  </si>
  <si>
    <t>Друг всеобхватен доход за годината, нетно от данъци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</si>
  <si>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</si>
  <si>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BGN</t>
  </si>
  <si>
    <t xml:space="preserve">2016                    х.лв.                                     </t>
  </si>
  <si>
    <t>Пасиви по отсрочени данъци</t>
  </si>
  <si>
    <t>Други задължения</t>
  </si>
  <si>
    <t>Ц К Б АД</t>
  </si>
  <si>
    <t>Други постъпления/(плащания), нетно</t>
  </si>
  <si>
    <t>Платени данъци върху печалбата</t>
  </si>
  <si>
    <t>Разход за данък върху печалбата</t>
  </si>
  <si>
    <t>Получени правителствени финансирания</t>
  </si>
  <si>
    <t>Обезценка и отписване на нетекущи активи</t>
  </si>
  <si>
    <t>Нетна печалба на акция</t>
  </si>
  <si>
    <t>Натрупани печалби</t>
  </si>
  <si>
    <t>Хуберт Пухнер (от 29.06.2017 )</t>
  </si>
  <si>
    <t>Мартина Михаела Аубергер (от 29.06.2017)</t>
  </si>
  <si>
    <t>Феборан ООД (до 28.06.2017)</t>
  </si>
  <si>
    <t>Феборан Прим ЕООД (до 28.06.2017)</t>
  </si>
  <si>
    <t>Никола Иванов Грозев</t>
  </si>
  <si>
    <t>за годината, завършваща на 31 декември 2017 година</t>
  </si>
  <si>
    <t xml:space="preserve">2017                    х.лв.                                     </t>
  </si>
  <si>
    <t>31 декември 2017              х.лв.</t>
  </si>
  <si>
    <t>Салдо на 1 януари 2016 година</t>
  </si>
  <si>
    <t>Промени в собствения капитал за 2017 година</t>
  </si>
  <si>
    <t>Салдо на 31 декември 2017 година</t>
  </si>
  <si>
    <t>12, 13</t>
  </si>
  <si>
    <t>Нетни парични потоци (използвани в)/от оперативната дейност</t>
  </si>
  <si>
    <t>Нетни парични потоци (използвани във)/от финансовата дейност</t>
  </si>
  <si>
    <t xml:space="preserve">Нетно (намаление)/увеличение на паричните средства и паричните еквиваленти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</si>
</sst>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3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 Cyr"/>
      <family val="1"/>
    </font>
    <font>
      <b/>
      <i/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1"/>
      <color rgb="FFFF000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1" fillId="0" borderId="0">
      <alignment/>
      <protection/>
    </xf>
  </cellStyleXfs>
  <cellXfs count="328">
    <xf numFmtId="0" fontId="0" fillId="0" borderId="0" xfId="0"/>
    <xf numFmtId="0" fontId="6" fillId="0" borderId="0" xfId="28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49" fontId="8" fillId="0" borderId="0" xfId="25" applyNumberFormat="1" applyFont="1" applyFill="1" applyBorder="1" applyAlignment="1">
      <alignment horizontal="right" vertical="center"/>
      <protection/>
    </xf>
    <xf numFmtId="0" fontId="6" fillId="0" borderId="0" xfId="24" applyFont="1" applyFill="1">
      <alignment/>
      <protection/>
    </xf>
    <xf numFmtId="0" fontId="6" fillId="0" borderId="0" xfId="24" applyFont="1" applyFill="1" applyBorder="1" applyAlignment="1">
      <alignment horizontal="center"/>
      <protection/>
    </xf>
    <xf numFmtId="164" fontId="6" fillId="0" borderId="0" xfId="24" applyNumberFormat="1" applyFont="1" applyFill="1" applyBorder="1">
      <alignment/>
      <protection/>
    </xf>
    <xf numFmtId="164" fontId="6" fillId="0" borderId="0" xfId="24" applyNumberFormat="1" applyFont="1" applyFill="1">
      <alignment/>
      <protection/>
    </xf>
    <xf numFmtId="164" fontId="6" fillId="0" borderId="0" xfId="24" applyNumberFormat="1" applyFont="1" applyFill="1" applyBorder="1" applyAlignment="1">
      <alignment horizontal="right"/>
      <protection/>
    </xf>
    <xf numFmtId="0" fontId="7" fillId="0" borderId="0" xfId="24" applyFont="1" applyFill="1">
      <alignment/>
      <protection/>
    </xf>
    <xf numFmtId="164" fontId="6" fillId="0" borderId="0" xfId="24" applyNumberFormat="1" applyFont="1" applyFill="1" applyBorder="1" applyAlignment="1">
      <alignment horizontal="center"/>
      <protection/>
    </xf>
    <xf numFmtId="164" fontId="6" fillId="0" borderId="0" xfId="24" applyNumberFormat="1" applyFont="1" applyFill="1" applyAlignment="1">
      <alignment horizontal="right"/>
      <protection/>
    </xf>
    <xf numFmtId="0" fontId="11" fillId="0" borderId="1" xfId="0" applyFont="1" applyBorder="1" applyAlignment="1">
      <alignment horizontal="left" vertical="center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center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28" applyFont="1" applyFill="1" applyBorder="1" applyAlignment="1">
      <alignment vertical="center"/>
      <protection/>
    </xf>
    <xf numFmtId="0" fontId="15" fillId="0" borderId="0" xfId="28" applyFont="1" applyFill="1" applyBorder="1" applyAlignment="1">
      <alignment horizontal="right" vertical="center"/>
      <protection/>
    </xf>
    <xf numFmtId="164" fontId="7" fillId="0" borderId="0" xfId="24" applyNumberFormat="1" applyFont="1" applyFill="1" applyBorder="1">
      <alignment/>
      <protection/>
    </xf>
    <xf numFmtId="164" fontId="7" fillId="0" borderId="0" xfId="24" applyNumberFormat="1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37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25" applyNumberFormat="1" applyFont="1" applyFill="1" applyBorder="1" applyAlignment="1" applyProtection="1">
      <alignment vertical="center"/>
      <protection/>
    </xf>
    <xf numFmtId="0" fontId="20" fillId="0" borderId="0" xfId="0" applyFont="1"/>
    <xf numFmtId="0" fontId="12" fillId="0" borderId="0" xfId="0" applyFont="1" applyFill="1" applyBorder="1" applyAlignment="1">
      <alignment horizontal="left" vertical="center"/>
    </xf>
    <xf numFmtId="164" fontId="7" fillId="0" borderId="0" xfId="24" applyNumberFormat="1" applyFont="1" applyFill="1" applyBorder="1">
      <alignment/>
      <protection/>
    </xf>
    <xf numFmtId="0" fontId="6" fillId="0" borderId="0" xfId="24" applyFont="1" applyFill="1" applyBorder="1" applyAlignment="1">
      <alignment horizontal="center"/>
      <protection/>
    </xf>
    <xf numFmtId="0" fontId="6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7" fillId="0" borderId="0" xfId="24" applyFont="1" applyFill="1" applyBorder="1" applyAlignment="1">
      <alignment horizontal="left" wrapText="1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right"/>
    </xf>
    <xf numFmtId="0" fontId="5" fillId="0" borderId="0" xfId="25" applyNumberFormat="1" applyFont="1" applyFill="1" applyBorder="1" applyAlignment="1" applyProtection="1">
      <alignment vertical="top"/>
      <protection locked="0"/>
    </xf>
    <xf numFmtId="0" fontId="10" fillId="0" borderId="0" xfId="23" applyFont="1" applyBorder="1" applyAlignment="1">
      <alignment horizontal="right" vertical="center"/>
      <protection/>
    </xf>
    <xf numFmtId="164" fontId="7" fillId="0" borderId="2" xfId="0" applyNumberFormat="1" applyFont="1" applyFill="1" applyBorder="1" applyAlignment="1">
      <alignment horizontal="right"/>
    </xf>
    <xf numFmtId="0" fontId="23" fillId="0" borderId="1" xfId="23" applyFont="1" applyBorder="1" applyAlignment="1">
      <alignment vertical="center"/>
      <protection/>
    </xf>
    <xf numFmtId="0" fontId="9" fillId="0" borderId="1" xfId="0" applyFont="1" applyBorder="1"/>
    <xf numFmtId="0" fontId="9" fillId="0" borderId="0" xfId="0" applyFont="1"/>
    <xf numFmtId="0" fontId="23" fillId="0" borderId="0" xfId="0" applyFont="1"/>
    <xf numFmtId="0" fontId="24" fillId="0" borderId="0" xfId="23" applyFont="1" applyAlignment="1">
      <alignment vertical="center"/>
      <protection/>
    </xf>
    <xf numFmtId="0" fontId="9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7" fillId="0" borderId="0" xfId="24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/>
    <xf numFmtId="0" fontId="23" fillId="0" borderId="1" xfId="0" applyFont="1" applyBorder="1"/>
    <xf numFmtId="0" fontId="2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10" fillId="0" borderId="0" xfId="23" applyFont="1" applyBorder="1" applyAlignment="1">
      <alignment/>
      <protection/>
    </xf>
    <xf numFmtId="0" fontId="10" fillId="0" borderId="0" xfId="23" applyFont="1" applyBorder="1" applyAlignment="1">
      <alignment horizontal="right"/>
      <protection/>
    </xf>
    <xf numFmtId="0" fontId="10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18" applyNumberFormat="1" applyFont="1" applyFill="1" applyBorder="1" applyAlignment="1">
      <alignment/>
    </xf>
    <xf numFmtId="0" fontId="6" fillId="0" borderId="0" xfId="23" applyFont="1" applyFill="1" applyAlignment="1">
      <alignment/>
      <protection/>
    </xf>
    <xf numFmtId="164" fontId="11" fillId="0" borderId="0" xfId="27" applyNumberFormat="1" applyFont="1" applyFill="1" applyBorder="1" applyAlignment="1">
      <alignment horizontal="right"/>
      <protection/>
    </xf>
    <xf numFmtId="164" fontId="11" fillId="0" borderId="2" xfId="27" applyNumberFormat="1" applyFont="1" applyFill="1" applyBorder="1" applyAlignment="1">
      <alignment/>
      <protection/>
    </xf>
    <xf numFmtId="164" fontId="11" fillId="0" borderId="0" xfId="27" applyNumberFormat="1" applyFont="1" applyFill="1" applyBorder="1" applyAlignment="1">
      <alignment/>
      <protection/>
    </xf>
    <xf numFmtId="164" fontId="12" fillId="0" borderId="0" xfId="27" applyNumberFormat="1" applyFont="1" applyFill="1" applyBorder="1" applyAlignment="1">
      <alignment/>
      <protection/>
    </xf>
    <xf numFmtId="0" fontId="6" fillId="0" borderId="0" xfId="23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4" xfId="27" applyNumberFormat="1" applyFont="1" applyFill="1" applyBorder="1" applyAlignment="1">
      <alignment/>
      <protection/>
    </xf>
    <xf numFmtId="0" fontId="14" fillId="0" borderId="0" xfId="28" applyFont="1" applyFill="1" applyBorder="1" applyAlignment="1" quotePrefix="1">
      <alignment horizontal="left"/>
      <protection/>
    </xf>
    <xf numFmtId="49" fontId="8" fillId="0" borderId="0" xfId="25" applyNumberFormat="1" applyFont="1" applyFill="1" applyBorder="1" applyAlignment="1">
      <alignment horizontal="right" wrapText="1"/>
      <protection/>
    </xf>
    <xf numFmtId="0" fontId="10" fillId="0" borderId="0" xfId="23" applyFont="1" applyBorder="1" applyAlignment="1">
      <alignment horizontal="left" vertical="center"/>
      <protection/>
    </xf>
    <xf numFmtId="0" fontId="10" fillId="0" borderId="0" xfId="23" applyFont="1" applyBorder="1" applyAlignment="1">
      <alignment horizontal="left"/>
      <protection/>
    </xf>
    <xf numFmtId="0" fontId="21" fillId="0" borderId="0" xfId="24" applyFont="1" applyFill="1" applyBorder="1" applyAlignment="1">
      <alignment wrapText="1"/>
      <protection/>
    </xf>
    <xf numFmtId="164" fontId="6" fillId="0" borderId="0" xfId="24" applyNumberFormat="1" applyFont="1" applyFill="1" applyBorder="1" applyAlignment="1">
      <alignment/>
      <protection/>
    </xf>
    <xf numFmtId="0" fontId="22" fillId="0" borderId="0" xfId="24" applyFont="1" applyFill="1" applyBorder="1" applyAlignment="1">
      <alignment wrapText="1"/>
      <protection/>
    </xf>
    <xf numFmtId="164" fontId="7" fillId="0" borderId="2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/>
      <protection/>
    </xf>
    <xf numFmtId="0" fontId="21" fillId="0" borderId="0" xfId="24" applyFont="1" applyFill="1" applyBorder="1" applyAlignment="1">
      <alignment/>
      <protection/>
    </xf>
    <xf numFmtId="164" fontId="7" fillId="0" borderId="0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/>
      <protection/>
    </xf>
    <xf numFmtId="164" fontId="6" fillId="0" borderId="0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/>
      <protection/>
    </xf>
    <xf numFmtId="0" fontId="6" fillId="0" borderId="0" xfId="24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/>
      <protection/>
    </xf>
    <xf numFmtId="166" fontId="9" fillId="0" borderId="0" xfId="18" applyNumberFormat="1" applyFont="1" applyFill="1" applyBorder="1" applyAlignment="1" applyProtection="1">
      <alignment horizontal="right"/>
      <protection/>
    </xf>
    <xf numFmtId="0" fontId="6" fillId="0" borderId="0" xfId="25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/>
    <xf numFmtId="164" fontId="6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64" fontId="12" fillId="0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0" fillId="0" borderId="0" xfId="23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/>
    <xf numFmtId="15" fontId="16" fillId="0" borderId="0" xfId="23" applyNumberFormat="1" applyFont="1" applyFill="1" applyBorder="1" applyAlignment="1">
      <alignment horizontal="center" wrapText="1"/>
      <protection/>
    </xf>
    <xf numFmtId="15" fontId="8" fillId="0" borderId="0" xfId="23" applyNumberFormat="1" applyFont="1" applyFill="1" applyBorder="1" applyAlignment="1">
      <alignment horizontal="center" wrapText="1"/>
      <protection/>
    </xf>
    <xf numFmtId="0" fontId="7" fillId="0" borderId="0" xfId="24" applyFont="1" applyFill="1" applyBorder="1" applyAlignment="1">
      <alignment horizontal="center"/>
      <protection/>
    </xf>
    <xf numFmtId="0" fontId="3" fillId="0" borderId="0" xfId="24" applyFont="1" applyFill="1" applyBorder="1" applyAlignment="1">
      <alignment horizontal="center"/>
      <protection/>
    </xf>
    <xf numFmtId="0" fontId="6" fillId="0" borderId="0" xfId="24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2" borderId="0" xfId="0" applyFont="1" applyFill="1" applyBorder="1"/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right"/>
      <protection/>
    </xf>
    <xf numFmtId="0" fontId="10" fillId="0" borderId="0" xfId="23" applyFont="1" applyFill="1" applyBorder="1" applyAlignment="1">
      <alignment vertical="center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vertical="center"/>
      <protection/>
    </xf>
    <xf numFmtId="0" fontId="10" fillId="0" borderId="0" xfId="23" applyFont="1" applyFill="1" applyBorder="1" applyAlignment="1" quotePrefix="1">
      <alignment horizontal="left"/>
      <protection/>
    </xf>
    <xf numFmtId="0" fontId="30" fillId="0" borderId="0" xfId="0" applyFont="1" applyFill="1" applyBorder="1"/>
    <xf numFmtId="0" fontId="19" fillId="0" borderId="0" xfId="23" applyFont="1" applyFill="1" applyBorder="1" applyAlignment="1" quotePrefix="1">
      <alignment horizontal="right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5" fillId="0" borderId="0" xfId="23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164" fontId="11" fillId="0" borderId="2" xfId="27" applyNumberFormat="1" applyFont="1" applyFill="1" applyBorder="1" applyAlignment="1">
      <alignment horizontal="right"/>
      <protection/>
    </xf>
    <xf numFmtId="164" fontId="11" fillId="0" borderId="4" xfId="27" applyNumberFormat="1" applyFont="1" applyFill="1" applyBorder="1" applyAlignment="1">
      <alignment horizontal="right"/>
      <protection/>
    </xf>
    <xf numFmtId="164" fontId="11" fillId="0" borderId="5" xfId="27" applyNumberFormat="1" applyFont="1" applyFill="1" applyBorder="1" applyAlignment="1">
      <alignment/>
      <protection/>
    </xf>
    <xf numFmtId="3" fontId="6" fillId="0" borderId="0" xfId="24" applyNumberFormat="1" applyFont="1" applyFill="1">
      <alignment/>
      <protection/>
    </xf>
    <xf numFmtId="0" fontId="3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wrapText="1"/>
      <protection/>
    </xf>
    <xf numFmtId="0" fontId="6" fillId="0" borderId="0" xfId="21" applyFont="1" applyFill="1" applyBorder="1" applyAlignment="1">
      <alignment/>
      <protection/>
    </xf>
    <xf numFmtId="0" fontId="12" fillId="0" borderId="0" xfId="21" applyFont="1" applyFill="1" applyBorder="1" applyAlignment="1">
      <alignment/>
      <protection/>
    </xf>
    <xf numFmtId="0" fontId="10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center"/>
      <protection/>
    </xf>
    <xf numFmtId="0" fontId="29" fillId="0" borderId="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center" wrapText="1"/>
      <protection/>
    </xf>
    <xf numFmtId="0" fontId="31" fillId="0" borderId="0" xfId="25" applyNumberFormat="1" applyFont="1" applyFill="1" applyBorder="1" applyAlignment="1" applyProtection="1">
      <alignment vertical="center"/>
      <protection/>
    </xf>
    <xf numFmtId="164" fontId="14" fillId="0" borderId="0" xfId="28" applyNumberFormat="1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24" fillId="0" borderId="0" xfId="0" applyFont="1"/>
    <xf numFmtId="0" fontId="3" fillId="0" borderId="0" xfId="21" applyFont="1" applyFill="1" applyBorder="1" applyAlignment="1">
      <alignment/>
      <protection/>
    </xf>
    <xf numFmtId="0" fontId="9" fillId="0" borderId="0" xfId="23" applyFont="1" applyFill="1" applyBorder="1" applyAlignment="1">
      <alignment vertical="center"/>
      <protection/>
    </xf>
    <xf numFmtId="0" fontId="3" fillId="0" borderId="0" xfId="25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3" fillId="0" borderId="0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/>
      <protection/>
    </xf>
    <xf numFmtId="0" fontId="19" fillId="0" borderId="0" xfId="21" applyFont="1" applyFill="1" applyBorder="1" applyAlignment="1">
      <alignment horizontal="right"/>
      <protection/>
    </xf>
    <xf numFmtId="0" fontId="9" fillId="0" borderId="0" xfId="21" applyFont="1" applyFill="1" applyBorder="1" applyAlignment="1">
      <alignment horizontal="right"/>
      <protection/>
    </xf>
    <xf numFmtId="0" fontId="9" fillId="0" borderId="0" xfId="25" applyNumberFormat="1" applyFont="1" applyFill="1" applyBorder="1" applyAlignment="1" applyProtection="1">
      <alignment/>
      <protection/>
    </xf>
    <xf numFmtId="166" fontId="9" fillId="0" borderId="1" xfId="25" applyNumberFormat="1" applyFont="1" applyFill="1" applyBorder="1" applyAlignment="1" applyProtection="1">
      <alignment/>
      <protection/>
    </xf>
    <xf numFmtId="166" fontId="3" fillId="0" borderId="0" xfId="25" applyNumberFormat="1" applyFont="1" applyFill="1" applyBorder="1" applyAlignment="1" applyProtection="1">
      <alignment/>
      <protection/>
    </xf>
    <xf numFmtId="166" fontId="3" fillId="0" borderId="0" xfId="18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/>
      <protection/>
    </xf>
    <xf numFmtId="0" fontId="32" fillId="0" borderId="0" xfId="25" applyNumberFormat="1" applyFont="1" applyFill="1" applyBorder="1" applyAlignment="1" applyProtection="1">
      <alignment/>
      <protection/>
    </xf>
    <xf numFmtId="0" fontId="32" fillId="0" borderId="0" xfId="25" applyNumberFormat="1" applyFont="1" applyFill="1" applyBorder="1" applyAlignment="1" applyProtection="1">
      <alignment horizontal="left"/>
      <protection/>
    </xf>
    <xf numFmtId="166" fontId="32" fillId="0" borderId="0" xfId="18" applyNumberFormat="1" applyFont="1" applyFill="1" applyBorder="1" applyAlignment="1" applyProtection="1">
      <alignment/>
      <protection/>
    </xf>
    <xf numFmtId="0" fontId="3" fillId="0" borderId="0" xfId="25" applyNumberFormat="1" applyFont="1" applyFill="1" applyBorder="1" applyAlignment="1" applyProtection="1">
      <alignment horizontal="left"/>
      <protection/>
    </xf>
    <xf numFmtId="0" fontId="3" fillId="0" borderId="0" xfId="21" applyNumberFormat="1" applyFont="1" applyFill="1" applyBorder="1" applyAlignment="1" applyProtection="1">
      <alignment horizontal="left"/>
      <protection/>
    </xf>
    <xf numFmtId="0" fontId="9" fillId="0" borderId="0" xfId="26" applyNumberFormat="1" applyFont="1" applyFill="1" applyBorder="1" applyAlignment="1" applyProtection="1">
      <alignment vertical="center"/>
      <protection/>
    </xf>
    <xf numFmtId="166" fontId="9" fillId="0" borderId="3" xfId="18" applyNumberFormat="1" applyFont="1" applyFill="1" applyBorder="1" applyAlignment="1" applyProtection="1">
      <alignment horizontal="right"/>
      <protection/>
    </xf>
    <xf numFmtId="0" fontId="3" fillId="0" borderId="0" xfId="25" applyNumberFormat="1" applyFont="1" applyFill="1" applyBorder="1" applyAlignment="1" applyProtection="1">
      <alignment horizontal="center"/>
      <protection/>
    </xf>
    <xf numFmtId="166" fontId="9" fillId="0" borderId="4" xfId="18" applyNumberFormat="1" applyFont="1" applyFill="1" applyBorder="1" applyAlignment="1" applyProtection="1">
      <alignment horizontal="right"/>
      <protection/>
    </xf>
    <xf numFmtId="0" fontId="27" fillId="0" borderId="0" xfId="26" applyNumberFormat="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>
      <alignment horizontal="center"/>
      <protection/>
    </xf>
    <xf numFmtId="0" fontId="10" fillId="0" borderId="0" xfId="23" applyFont="1" applyFill="1" applyBorder="1" applyAlignment="1">
      <alignment horizontal="center"/>
      <protection/>
    </xf>
    <xf numFmtId="0" fontId="7" fillId="0" borderId="1" xfId="23" applyFont="1" applyFill="1" applyBorder="1" applyAlignment="1">
      <alignment horizontal="left" vertical="center"/>
      <protection/>
    </xf>
    <xf numFmtId="0" fontId="3" fillId="0" borderId="0" xfId="25" applyNumberFormat="1" applyFont="1" applyFill="1" applyBorder="1" applyAlignment="1" applyProtection="1">
      <alignment horizontal="left" vertical="center"/>
      <protection/>
    </xf>
    <xf numFmtId="166" fontId="9" fillId="0" borderId="1" xfId="18" applyNumberFormat="1" applyFont="1" applyFill="1" applyBorder="1" applyAlignment="1" applyProtection="1">
      <alignment horizontal="right"/>
      <protection/>
    </xf>
    <xf numFmtId="166" fontId="3" fillId="0" borderId="1" xfId="18" applyNumberFormat="1" applyFont="1" applyFill="1" applyBorder="1" applyAlignment="1" applyProtection="1">
      <alignment/>
      <protection/>
    </xf>
    <xf numFmtId="0" fontId="32" fillId="0" borderId="0" xfId="26" applyNumberFormat="1" applyFont="1" applyFill="1" applyBorder="1" applyAlignment="1" applyProtection="1">
      <alignment vertical="center" wrapText="1"/>
      <protection/>
    </xf>
    <xf numFmtId="0" fontId="27" fillId="0" borderId="0" xfId="21" applyFont="1" applyFill="1" applyBorder="1" applyAlignment="1">
      <alignment horizontal="left" wrapText="1"/>
      <protection/>
    </xf>
    <xf numFmtId="0" fontId="11" fillId="0" borderId="5" xfId="0" applyFont="1" applyFill="1" applyBorder="1" applyAlignment="1">
      <alignment horizontal="left" vertical="center"/>
    </xf>
    <xf numFmtId="166" fontId="3" fillId="0" borderId="0" xfId="18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30" applyFont="1" applyFill="1" applyAlignment="1">
      <alignment vertical="center"/>
      <protection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1" fillId="0" borderId="0" xfId="29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164" fontId="21" fillId="0" borderId="1" xfId="29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 horizontal="center"/>
    </xf>
    <xf numFmtId="164" fontId="21" fillId="0" borderId="4" xfId="0" applyNumberFormat="1" applyFont="1" applyFill="1" applyBorder="1" applyAlignment="1">
      <alignment horizontal="right"/>
    </xf>
    <xf numFmtId="0" fontId="21" fillId="0" borderId="0" xfId="27" applyFont="1" applyFill="1" applyAlignment="1">
      <alignment horizontal="center" vertical="center"/>
      <protection/>
    </xf>
    <xf numFmtId="165" fontId="7" fillId="0" borderId="0" xfId="18" applyNumberFormat="1" applyFont="1" applyFill="1" applyAlignment="1">
      <alignment horizontal="right"/>
    </xf>
    <xf numFmtId="165" fontId="7" fillId="0" borderId="0" xfId="18" applyNumberFormat="1" applyFont="1" applyFill="1"/>
    <xf numFmtId="0" fontId="6" fillId="0" borderId="0" xfId="0" applyFont="1" applyFill="1" applyBorder="1" applyAlignment="1">
      <alignment horizontal="left"/>
    </xf>
    <xf numFmtId="164" fontId="7" fillId="0" borderId="0" xfId="24" applyNumberFormat="1" applyFont="1" applyFill="1" applyBorder="1" applyAlignment="1">
      <alignment horizontal="center"/>
      <protection/>
    </xf>
    <xf numFmtId="164" fontId="7" fillId="0" borderId="1" xfId="24" applyNumberFormat="1" applyFont="1" applyFill="1" applyBorder="1" applyAlignment="1">
      <alignment horizontal="right"/>
      <protection/>
    </xf>
    <xf numFmtId="164" fontId="7" fillId="0" borderId="3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wrapText="1"/>
      <protection/>
    </xf>
    <xf numFmtId="0" fontId="7" fillId="0" borderId="0" xfId="24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4" fillId="0" borderId="0" xfId="0" applyFont="1" applyFill="1"/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165" fontId="36" fillId="0" borderId="0" xfId="0" applyNumberFormat="1" applyFont="1" applyFill="1" applyBorder="1" applyAlignment="1">
      <alignment horizontal="right"/>
    </xf>
    <xf numFmtId="0" fontId="35" fillId="0" borderId="0" xfId="0" applyFont="1" applyFill="1" applyBorder="1"/>
    <xf numFmtId="0" fontId="35" fillId="0" borderId="0" xfId="0" applyFont="1" applyBorder="1"/>
    <xf numFmtId="0" fontId="37" fillId="0" borderId="0" xfId="23" applyFont="1" applyFill="1" applyBorder="1" applyAlignment="1">
      <alignment/>
      <protection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right"/>
    </xf>
    <xf numFmtId="0" fontId="36" fillId="0" borderId="0" xfId="27" applyFont="1" applyFill="1" applyBorder="1" applyAlignment="1">
      <alignment horizontal="left" vertical="center"/>
      <protection/>
    </xf>
    <xf numFmtId="0" fontId="36" fillId="0" borderId="0" xfId="27" applyFont="1" applyFill="1" applyBorder="1" applyAlignment="1">
      <alignment horizontal="center" vertical="center"/>
      <protection/>
    </xf>
    <xf numFmtId="165" fontId="36" fillId="0" borderId="0" xfId="18" applyNumberFormat="1" applyFont="1" applyFill="1" applyBorder="1" applyAlignment="1">
      <alignment horizontal="right"/>
    </xf>
    <xf numFmtId="165" fontId="36" fillId="0" borderId="0" xfId="18" applyNumberFormat="1" applyFont="1" applyFill="1" applyBorder="1"/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wrapText="1"/>
    </xf>
    <xf numFmtId="164" fontId="36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40" fillId="0" borderId="0" xfId="23" applyFont="1" applyFill="1" applyBorder="1" applyAlignment="1">
      <alignment/>
      <protection/>
    </xf>
    <xf numFmtId="0" fontId="39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 wrapText="1"/>
    </xf>
    <xf numFmtId="0" fontId="39" fillId="0" borderId="0" xfId="0" applyFont="1" applyFill="1" applyBorder="1"/>
    <xf numFmtId="0" fontId="39" fillId="0" borderId="0" xfId="0" applyFont="1" applyBorder="1"/>
    <xf numFmtId="0" fontId="37" fillId="0" borderId="0" xfId="23" applyFont="1" applyFill="1" applyBorder="1" applyAlignment="1">
      <alignment/>
      <protection/>
    </xf>
    <xf numFmtId="0" fontId="37" fillId="0" borderId="0" xfId="0" applyFont="1" applyFill="1" applyBorder="1" applyAlignment="1">
      <alignment horizontal="center"/>
    </xf>
    <xf numFmtId="0" fontId="39" fillId="2" borderId="0" xfId="0" applyFont="1" applyFill="1" applyBorder="1"/>
    <xf numFmtId="0" fontId="37" fillId="0" borderId="0" xfId="0" applyFont="1" applyFill="1" applyBorder="1" applyAlignment="1">
      <alignment/>
    </xf>
    <xf numFmtId="164" fontId="42" fillId="0" borderId="0" xfId="27" applyNumberFormat="1" applyFont="1" applyFill="1" applyBorder="1" applyAlignment="1">
      <alignment/>
      <protection/>
    </xf>
    <xf numFmtId="0" fontId="40" fillId="0" borderId="0" xfId="23" applyFont="1" applyFill="1" applyBorder="1" applyAlignment="1">
      <alignment horizontal="left"/>
      <protection/>
    </xf>
    <xf numFmtId="0" fontId="40" fillId="0" borderId="0" xfId="0" applyFont="1" applyFill="1" applyBorder="1" applyAlignment="1">
      <alignment/>
    </xf>
    <xf numFmtId="0" fontId="38" fillId="0" borderId="0" xfId="24" applyFont="1" applyFill="1" applyBorder="1" applyAlignment="1">
      <alignment horizontal="center" wrapText="1"/>
      <protection/>
    </xf>
    <xf numFmtId="164" fontId="35" fillId="0" borderId="0" xfId="24" applyNumberFormat="1" applyFont="1" applyFill="1" applyBorder="1" applyAlignment="1">
      <alignment horizontal="right" wrapText="1"/>
      <protection/>
    </xf>
    <xf numFmtId="0" fontId="35" fillId="0" borderId="0" xfId="24" applyFont="1" applyFill="1" applyBorder="1" applyAlignment="1">
      <alignment horizontal="center" wrapText="1"/>
      <protection/>
    </xf>
    <xf numFmtId="0" fontId="35" fillId="0" borderId="0" xfId="24" applyFont="1" applyFill="1" applyAlignment="1">
      <alignment wrapText="1"/>
      <protection/>
    </xf>
    <xf numFmtId="0" fontId="35" fillId="0" borderId="0" xfId="24" applyFont="1" applyFill="1" applyBorder="1" applyAlignment="1">
      <alignment horizontal="center"/>
      <protection/>
    </xf>
    <xf numFmtId="0" fontId="35" fillId="0" borderId="0" xfId="24" applyFont="1" applyFill="1">
      <alignment/>
      <protection/>
    </xf>
    <xf numFmtId="0" fontId="35" fillId="2" borderId="0" xfId="24" applyFont="1" applyFill="1">
      <alignment/>
      <protection/>
    </xf>
    <xf numFmtId="0" fontId="35" fillId="0" borderId="0" xfId="24" applyFont="1" applyFill="1" applyAlignment="1">
      <alignment horizontal="center"/>
      <protection/>
    </xf>
    <xf numFmtId="164" fontId="35" fillId="0" borderId="0" xfId="24" applyNumberFormat="1" applyFont="1" applyFill="1" applyAlignment="1">
      <alignment horizontal="right"/>
      <protection/>
    </xf>
    <xf numFmtId="0" fontId="35" fillId="0" borderId="0" xfId="25" applyNumberFormat="1" applyFont="1" applyFill="1" applyBorder="1" applyAlignment="1" applyProtection="1">
      <alignment vertical="top"/>
      <protection/>
    </xf>
    <xf numFmtId="166" fontId="36" fillId="0" borderId="0" xfId="18" applyNumberFormat="1" applyFont="1" applyFill="1" applyBorder="1" applyAlignment="1" applyProtection="1">
      <alignment horizontal="right"/>
      <protection/>
    </xf>
    <xf numFmtId="166" fontId="37" fillId="0" borderId="0" xfId="18" applyNumberFormat="1" applyFont="1" applyFill="1" applyBorder="1" applyAlignment="1" applyProtection="1">
      <alignment horizontal="right"/>
      <protection/>
    </xf>
    <xf numFmtId="0" fontId="35" fillId="0" borderId="0" xfId="25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horizontal="left" wrapText="1"/>
    </xf>
    <xf numFmtId="164" fontId="6" fillId="0" borderId="0" xfId="24" applyNumberFormat="1" applyFont="1" applyFill="1" applyBorder="1" applyAlignment="1">
      <alignment horizontal="right" wrapText="1"/>
      <protection/>
    </xf>
    <xf numFmtId="164" fontId="7" fillId="0" borderId="0" xfId="29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right"/>
    </xf>
    <xf numFmtId="165" fontId="7" fillId="0" borderId="0" xfId="18" applyNumberFormat="1" applyFont="1" applyFill="1" applyAlignment="1">
      <alignment horizontal="right"/>
    </xf>
    <xf numFmtId="164" fontId="7" fillId="0" borderId="1" xfId="29" applyNumberFormat="1" applyFont="1" applyFill="1" applyBorder="1" applyAlignment="1">
      <alignment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7" fillId="0" borderId="0" xfId="2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7" fillId="0" borderId="5" xfId="23" applyFont="1" applyFill="1" applyBorder="1" applyAlignment="1">
      <alignment horizontal="left" vertical="center"/>
      <protection/>
    </xf>
    <xf numFmtId="0" fontId="3" fillId="0" borderId="5" xfId="0" applyFont="1" applyBorder="1" applyAlignment="1">
      <alignment horizontal="left" vertical="center"/>
    </xf>
    <xf numFmtId="0" fontId="27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/>
      <protection/>
    </xf>
    <xf numFmtId="0" fontId="19" fillId="0" borderId="0" xfId="25" applyNumberFormat="1" applyFont="1" applyFill="1" applyBorder="1" applyAlignment="1" applyProtection="1">
      <alignment horizontal="right" wrapText="1"/>
      <protection/>
    </xf>
    <xf numFmtId="0" fontId="3" fillId="0" borderId="0" xfId="21" applyFont="1" applyFill="1" applyBorder="1" applyAlignment="1">
      <alignment horizontal="right"/>
      <protection/>
    </xf>
    <xf numFmtId="0" fontId="19" fillId="0" borderId="0" xfId="25" applyNumberFormat="1" applyFont="1" applyFill="1" applyBorder="1" applyAlignment="1" applyProtection="1">
      <alignment horizontal="center"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10" fillId="0" borderId="0" xfId="23" applyFont="1" applyFill="1" applyBorder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_BAL" xfId="23"/>
    <cellStyle name="Normal_Financial statements 2000 Alcomet" xfId="24"/>
    <cellStyle name="Normal_Financial statements_bg model 2002" xfId="25"/>
    <cellStyle name="Normal_Financial statements_bg model 2002 2" xfId="26"/>
    <cellStyle name="Normal_P&amp;L" xfId="27"/>
    <cellStyle name="Normal_P&amp;L_Financial statements_bg model 2002" xfId="28"/>
    <cellStyle name="Comma 2 2" xfId="29"/>
    <cellStyle name="Normal_P&amp;L_IS (по функц.принцип)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2\Audit\Neochim%20AD%20&amp;%20Conso\Separate%20FS\A%20-%20Financial%20statements\3%20-%20Financial%20Statements\A301_Neochim%20FS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  <sheetData sheetId="1">
        <row r="31">
          <cell r="B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145" zoomScaleNormal="145" workbookViewId="0" topLeftCell="A16">
      <selection activeCell="E31" sqref="E31"/>
    </sheetView>
  </sheetViews>
  <sheetFormatPr defaultColWidth="0" defaultRowHeight="12.75" customHeight="1" zeroHeight="1"/>
  <cols>
    <col min="1" max="2" width="9.28125" style="59" customWidth="1"/>
    <col min="3" max="3" width="18.421875" style="59" customWidth="1"/>
    <col min="4" max="9" width="9.28125" style="59" customWidth="1"/>
    <col min="10" max="16384" width="9.28125" style="59" hidden="1" customWidth="1"/>
  </cols>
  <sheetData>
    <row r="1" spans="1:8" ht="18.75">
      <c r="A1" s="57" t="s">
        <v>0</v>
      </c>
      <c r="B1" s="58"/>
      <c r="C1" s="58"/>
      <c r="D1" s="76" t="s">
        <v>37</v>
      </c>
      <c r="E1" s="58"/>
      <c r="F1" s="58"/>
      <c r="G1" s="58"/>
      <c r="H1" s="58"/>
    </row>
    <row r="2" ht="12.75"/>
    <row r="3" ht="12.75"/>
    <row r="4" ht="12.75"/>
    <row r="5" spans="1:9" ht="18.75">
      <c r="A5" s="60" t="s">
        <v>23</v>
      </c>
      <c r="D5" s="62"/>
      <c r="F5" s="199"/>
      <c r="G5" s="199"/>
      <c r="H5" s="199"/>
      <c r="I5" s="199"/>
    </row>
    <row r="6" spans="1:9" ht="17.25" customHeight="1">
      <c r="A6" s="60"/>
      <c r="C6" s="75" t="s">
        <v>53</v>
      </c>
      <c r="D6" s="199" t="s">
        <v>29</v>
      </c>
      <c r="F6" s="199"/>
      <c r="G6" s="199"/>
      <c r="H6" s="199"/>
      <c r="I6" s="199"/>
    </row>
    <row r="7" spans="1:9" ht="17.25" customHeight="1">
      <c r="A7" s="60"/>
      <c r="C7" s="75" t="s">
        <v>61</v>
      </c>
      <c r="D7" s="199" t="s">
        <v>106</v>
      </c>
      <c r="F7" s="199"/>
      <c r="G7" s="199"/>
      <c r="H7" s="199"/>
      <c r="I7" s="199"/>
    </row>
    <row r="8" spans="1:9" ht="18.75">
      <c r="A8" s="60"/>
      <c r="C8" s="75" t="s">
        <v>54</v>
      </c>
      <c r="D8" s="199" t="s">
        <v>26</v>
      </c>
      <c r="F8" s="199"/>
      <c r="G8" s="199"/>
      <c r="H8" s="199"/>
      <c r="I8" s="199"/>
    </row>
    <row r="9" spans="1:9" ht="18.75">
      <c r="A9" s="60"/>
      <c r="C9" s="75"/>
      <c r="D9" s="199" t="s">
        <v>64</v>
      </c>
      <c r="F9" s="199"/>
      <c r="G9" s="199"/>
      <c r="H9" s="199"/>
      <c r="I9" s="199"/>
    </row>
    <row r="10" spans="1:9" ht="15.75">
      <c r="A10" s="61"/>
      <c r="C10" s="75"/>
      <c r="D10" s="199" t="s">
        <v>24</v>
      </c>
      <c r="F10" s="61"/>
      <c r="G10" s="199"/>
      <c r="H10" s="199"/>
      <c r="I10" s="199"/>
    </row>
    <row r="11" spans="1:9" ht="18.75">
      <c r="A11" s="60"/>
      <c r="C11" s="75"/>
      <c r="D11" s="199" t="s">
        <v>25</v>
      </c>
      <c r="F11" s="199"/>
      <c r="G11" s="199"/>
      <c r="H11" s="199"/>
      <c r="I11" s="199"/>
    </row>
    <row r="12" spans="1:9" ht="18.75">
      <c r="A12" s="60"/>
      <c r="C12" s="75"/>
      <c r="D12" s="75" t="s">
        <v>101</v>
      </c>
      <c r="E12" s="62"/>
      <c r="F12" s="75"/>
      <c r="G12" s="75"/>
      <c r="H12" s="75"/>
      <c r="I12" s="75"/>
    </row>
    <row r="13" spans="1:9" ht="18.75">
      <c r="A13" s="60"/>
      <c r="C13" s="75"/>
      <c r="D13" s="75" t="s">
        <v>141</v>
      </c>
      <c r="E13" s="62"/>
      <c r="F13" s="75"/>
      <c r="G13" s="75"/>
      <c r="H13" s="75"/>
      <c r="I13" s="75"/>
    </row>
    <row r="14" spans="1:9" ht="18.75">
      <c r="A14" s="60"/>
      <c r="C14" s="75"/>
      <c r="D14" s="75" t="s">
        <v>142</v>
      </c>
      <c r="E14" s="62"/>
      <c r="F14" s="75"/>
      <c r="G14" s="75"/>
      <c r="H14" s="75"/>
      <c r="I14" s="75"/>
    </row>
    <row r="15" spans="1:9" ht="18.75">
      <c r="A15" s="60"/>
      <c r="C15" s="75"/>
      <c r="D15" s="75" t="s">
        <v>143</v>
      </c>
      <c r="E15" s="62"/>
      <c r="F15" s="75"/>
      <c r="G15" s="75"/>
      <c r="H15" s="75"/>
      <c r="I15" s="75"/>
    </row>
    <row r="16" spans="1:9" ht="18.75">
      <c r="A16" s="60"/>
      <c r="C16" s="75"/>
      <c r="D16" s="75" t="s">
        <v>144</v>
      </c>
      <c r="E16" s="62"/>
      <c r="F16" s="75"/>
      <c r="G16" s="75"/>
      <c r="H16" s="75"/>
      <c r="I16" s="75"/>
    </row>
    <row r="17" spans="1:9" ht="18.75">
      <c r="A17" s="60"/>
      <c r="D17" s="174"/>
      <c r="E17" s="199"/>
      <c r="F17" s="199"/>
      <c r="G17" s="199"/>
      <c r="H17" s="199"/>
      <c r="I17" s="199"/>
    </row>
    <row r="18" spans="1:7" ht="18.75">
      <c r="A18" s="60" t="s">
        <v>105</v>
      </c>
      <c r="D18" s="75" t="s">
        <v>26</v>
      </c>
      <c r="E18" s="60"/>
      <c r="F18" s="60"/>
      <c r="G18" s="60"/>
    </row>
    <row r="19" spans="1:9" ht="18.75">
      <c r="A19" s="60"/>
      <c r="D19" s="75"/>
      <c r="E19" s="199"/>
      <c r="F19" s="199"/>
      <c r="G19" s="199"/>
      <c r="H19" s="199"/>
      <c r="I19" s="199"/>
    </row>
    <row r="20" spans="1:9" ht="18.75">
      <c r="A20" s="60" t="s">
        <v>80</v>
      </c>
      <c r="B20" s="60"/>
      <c r="C20" s="60"/>
      <c r="D20" s="75" t="s">
        <v>81</v>
      </c>
      <c r="E20" s="199"/>
      <c r="F20" s="199"/>
      <c r="G20" s="199"/>
      <c r="H20" s="199"/>
      <c r="I20" s="199"/>
    </row>
    <row r="21" spans="1:9" ht="18.75">
      <c r="A21" s="60"/>
      <c r="D21" s="123"/>
      <c r="E21" s="60"/>
      <c r="F21" s="60"/>
      <c r="G21" s="60"/>
      <c r="H21" s="60"/>
      <c r="I21" s="60"/>
    </row>
    <row r="22" spans="1:7" ht="18.75">
      <c r="A22" s="60"/>
      <c r="D22" s="43"/>
      <c r="E22" s="60"/>
      <c r="F22" s="60"/>
      <c r="G22" s="60"/>
    </row>
    <row r="23" spans="1:7" ht="18.75">
      <c r="A23" s="60" t="s">
        <v>1</v>
      </c>
      <c r="D23" s="199" t="s">
        <v>8</v>
      </c>
      <c r="E23" s="199"/>
      <c r="F23" s="199"/>
      <c r="G23" s="60"/>
    </row>
    <row r="24" spans="1:7" ht="18.75">
      <c r="A24" s="60"/>
      <c r="D24" s="199" t="s">
        <v>27</v>
      </c>
      <c r="E24" s="199"/>
      <c r="F24" s="199"/>
      <c r="G24" s="60"/>
    </row>
    <row r="25" spans="1:7" ht="18.75">
      <c r="A25" s="60"/>
      <c r="D25" s="199" t="s">
        <v>79</v>
      </c>
      <c r="E25" s="199"/>
      <c r="F25" s="199"/>
      <c r="G25" s="60"/>
    </row>
    <row r="26" spans="1:7" ht="18.75">
      <c r="A26" s="60"/>
      <c r="D26" s="43"/>
      <c r="E26" s="60"/>
      <c r="F26" s="60"/>
      <c r="G26" s="60"/>
    </row>
    <row r="27" spans="1:7" ht="18.75">
      <c r="A27" s="60"/>
      <c r="D27" s="43"/>
      <c r="E27" s="60"/>
      <c r="F27" s="60"/>
      <c r="G27" s="60"/>
    </row>
    <row r="28" spans="1:7" ht="18.75">
      <c r="A28" s="60" t="s">
        <v>28</v>
      </c>
      <c r="D28" s="199" t="s">
        <v>29</v>
      </c>
      <c r="E28" s="199"/>
      <c r="F28" s="60"/>
      <c r="G28" s="60"/>
    </row>
    <row r="29" spans="1:6" ht="18.75">
      <c r="A29" s="60"/>
      <c r="D29" s="199" t="s">
        <v>9</v>
      </c>
      <c r="E29" s="199"/>
      <c r="F29" s="60"/>
    </row>
    <row r="30" spans="1:6" ht="18.75">
      <c r="A30" s="60"/>
      <c r="C30" s="199"/>
      <c r="D30" s="199" t="s">
        <v>145</v>
      </c>
      <c r="E30" s="199"/>
      <c r="F30" s="60"/>
    </row>
    <row r="31" spans="1:6" ht="18.75">
      <c r="A31" s="60"/>
      <c r="C31" s="199"/>
      <c r="D31" s="199"/>
      <c r="E31" s="199"/>
      <c r="F31" s="60"/>
    </row>
    <row r="32" spans="1:6" ht="18.75">
      <c r="A32" s="60"/>
      <c r="C32" s="199"/>
      <c r="D32" s="199"/>
      <c r="E32" s="199"/>
      <c r="F32" s="60"/>
    </row>
    <row r="33" spans="1:6" ht="18.75">
      <c r="A33" s="60"/>
      <c r="D33" s="43"/>
      <c r="F33" s="60"/>
    </row>
    <row r="34" spans="1:9" ht="18.75">
      <c r="A34" s="60" t="s">
        <v>2</v>
      </c>
      <c r="D34" s="199" t="s">
        <v>62</v>
      </c>
      <c r="E34" s="199"/>
      <c r="F34" s="60"/>
      <c r="G34" s="60"/>
      <c r="H34" s="60"/>
      <c r="I34" s="60"/>
    </row>
    <row r="35" spans="1:9" ht="18.75">
      <c r="A35" s="60"/>
      <c r="D35" s="199" t="s">
        <v>133</v>
      </c>
      <c r="E35" s="199"/>
      <c r="F35" s="60"/>
      <c r="G35" s="60"/>
      <c r="H35" s="60"/>
      <c r="I35" s="60"/>
    </row>
    <row r="36" spans="1:6" ht="18.75">
      <c r="A36" s="60"/>
      <c r="D36" s="199"/>
      <c r="E36" s="199"/>
      <c r="F36" s="60"/>
    </row>
    <row r="37" spans="1:6" ht="18.75">
      <c r="A37" s="60"/>
      <c r="E37" s="199"/>
      <c r="F37" s="60"/>
    </row>
    <row r="38" spans="1:6" ht="18.75">
      <c r="A38" s="60"/>
      <c r="D38" s="199"/>
      <c r="E38" s="199"/>
      <c r="F38" s="60"/>
    </row>
    <row r="39" spans="1:6" ht="18.75">
      <c r="A39" s="60"/>
      <c r="D39" s="199"/>
      <c r="E39" s="199"/>
      <c r="F39" s="60"/>
    </row>
    <row r="40" spans="1:6" ht="18.75">
      <c r="A40" s="60"/>
      <c r="D40" s="43"/>
      <c r="F40" s="60"/>
    </row>
    <row r="41" spans="1:6" ht="18.75">
      <c r="A41" s="60"/>
      <c r="D41" s="43"/>
      <c r="F41" s="60"/>
    </row>
    <row r="42" spans="1:9" ht="18.75">
      <c r="A42" s="60" t="s">
        <v>30</v>
      </c>
      <c r="D42" s="199" t="s">
        <v>38</v>
      </c>
      <c r="G42" s="62"/>
      <c r="H42" s="62"/>
      <c r="I42" s="62"/>
    </row>
    <row r="43" spans="1:6" ht="18.75">
      <c r="A43" s="60"/>
      <c r="F43" s="60"/>
    </row>
    <row r="44" spans="1:6" ht="18.75">
      <c r="A44" s="60"/>
      <c r="F44" s="60"/>
    </row>
    <row r="45" spans="1:6" ht="18.75">
      <c r="A45" s="60"/>
      <c r="F45" s="60"/>
    </row>
    <row r="46" spans="1:6" ht="18.75">
      <c r="A46" s="60"/>
      <c r="F46" s="60"/>
    </row>
    <row r="47" spans="1:6" ht="18.75">
      <c r="A47" s="60"/>
      <c r="F47" s="60"/>
    </row>
    <row r="48" spans="1:6" ht="18.75">
      <c r="A48" s="60"/>
      <c r="F48" s="60"/>
    </row>
    <row r="49" spans="1:6" ht="18.75">
      <c r="A49" s="60"/>
      <c r="F49" s="60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view="pageBreakPreview" zoomScaleSheetLayoutView="100" workbookViewId="0" topLeftCell="A7">
      <selection activeCell="D37" sqref="D37"/>
    </sheetView>
  </sheetViews>
  <sheetFormatPr defaultColWidth="9.140625" defaultRowHeight="12.75"/>
  <cols>
    <col min="1" max="1" width="61.140625" style="39" customWidth="1"/>
    <col min="2" max="2" width="11.7109375" style="30" customWidth="1"/>
    <col min="3" max="3" width="5.8515625" style="68" customWidth="1"/>
    <col min="4" max="4" width="16.00390625" style="265" customWidth="1"/>
    <col min="5" max="5" width="2.00390625" style="28" customWidth="1"/>
    <col min="6" max="6" width="16.8515625" style="29" customWidth="1"/>
    <col min="7" max="7" width="2.00390625" style="32" bestFit="1" customWidth="1"/>
    <col min="8" max="8" width="5.00390625" style="32" customWidth="1"/>
    <col min="9" max="16" width="9.140625" style="39" customWidth="1"/>
    <col min="17" max="16384" width="9.140625" style="32" customWidth="1"/>
  </cols>
  <sheetData>
    <row r="1" spans="1:6" ht="12.75">
      <c r="A1" s="308" t="str">
        <f>'Cover '!D1</f>
        <v>НЕОХИМ АД</v>
      </c>
      <c r="B1" s="309"/>
      <c r="C1" s="309"/>
      <c r="D1" s="309"/>
      <c r="E1" s="309"/>
      <c r="F1" s="309"/>
    </row>
    <row r="2" spans="1:16" s="31" customFormat="1" ht="12.75">
      <c r="A2" s="310" t="s">
        <v>74</v>
      </c>
      <c r="B2" s="311"/>
      <c r="C2" s="311"/>
      <c r="D2" s="311"/>
      <c r="E2" s="311"/>
      <c r="F2" s="311"/>
      <c r="I2" s="122"/>
      <c r="J2" s="122"/>
      <c r="K2" s="122"/>
      <c r="L2" s="122"/>
      <c r="M2" s="122"/>
      <c r="N2" s="122"/>
      <c r="O2" s="122"/>
      <c r="P2" s="122"/>
    </row>
    <row r="3" spans="1:5" ht="12.75">
      <c r="A3" s="158" t="s">
        <v>146</v>
      </c>
      <c r="B3" s="80"/>
      <c r="C3" s="129"/>
      <c r="D3" s="273"/>
      <c r="E3" s="81"/>
    </row>
    <row r="4" spans="1:5" ht="12.75">
      <c r="A4" s="158"/>
      <c r="B4" s="80"/>
      <c r="C4" s="129"/>
      <c r="D4" s="273"/>
      <c r="E4" s="81"/>
    </row>
    <row r="5" spans="1:5" ht="12.75">
      <c r="A5" s="158"/>
      <c r="B5" s="80"/>
      <c r="C5" s="129"/>
      <c r="D5" s="273"/>
      <c r="E5" s="81"/>
    </row>
    <row r="6" spans="1:5" ht="12.75">
      <c r="A6" s="158"/>
      <c r="B6" s="80"/>
      <c r="C6" s="129"/>
      <c r="D6" s="273"/>
      <c r="E6" s="81"/>
    </row>
    <row r="7" spans="1:6" ht="15" customHeight="1">
      <c r="A7" s="233"/>
      <c r="B7" s="312" t="s">
        <v>4</v>
      </c>
      <c r="C7" s="74"/>
      <c r="D7" s="313" t="s">
        <v>147</v>
      </c>
      <c r="E7" s="69"/>
      <c r="F7" s="313" t="s">
        <v>130</v>
      </c>
    </row>
    <row r="8" spans="1:6" ht="24.75" customHeight="1">
      <c r="A8" s="233"/>
      <c r="B8" s="312"/>
      <c r="C8" s="74"/>
      <c r="D8" s="314"/>
      <c r="E8" s="71"/>
      <c r="F8" s="313"/>
    </row>
    <row r="9" spans="1:6" ht="12.75">
      <c r="A9" s="83"/>
      <c r="C9" s="71"/>
      <c r="D9" s="71"/>
      <c r="E9" s="36"/>
      <c r="F9" s="71"/>
    </row>
    <row r="10" spans="1:6" ht="12.75">
      <c r="A10" s="83"/>
      <c r="C10" s="71"/>
      <c r="D10" s="71"/>
      <c r="E10" s="36"/>
      <c r="F10" s="71"/>
    </row>
    <row r="11" spans="1:8" ht="12.75">
      <c r="A11" s="233" t="s">
        <v>56</v>
      </c>
      <c r="B11" s="30">
        <v>3</v>
      </c>
      <c r="C11" s="71"/>
      <c r="D11" s="29">
        <v>227687</v>
      </c>
      <c r="E11" s="30"/>
      <c r="F11" s="29">
        <v>240717</v>
      </c>
      <c r="H11" s="39"/>
    </row>
    <row r="12" spans="1:6" ht="12.75">
      <c r="A12" s="233" t="s">
        <v>84</v>
      </c>
      <c r="B12" s="30">
        <v>4</v>
      </c>
      <c r="C12" s="71"/>
      <c r="D12" s="29">
        <f>86+447+3271-161+1405-1787</f>
        <v>3261</v>
      </c>
      <c r="E12" s="30"/>
      <c r="F12" s="29">
        <v>4424</v>
      </c>
    </row>
    <row r="13" spans="1:6" ht="12.75">
      <c r="A13" s="80" t="s">
        <v>102</v>
      </c>
      <c r="C13" s="71"/>
      <c r="D13" s="29">
        <v>5664</v>
      </c>
      <c r="E13" s="30"/>
      <c r="F13" s="29">
        <v>-1884</v>
      </c>
    </row>
    <row r="14" spans="1:7" ht="12.75">
      <c r="A14" s="233" t="s">
        <v>86</v>
      </c>
      <c r="B14" s="30">
        <v>5</v>
      </c>
      <c r="C14" s="71"/>
      <c r="D14" s="29">
        <v>-155265</v>
      </c>
      <c r="E14" s="30"/>
      <c r="F14" s="29">
        <v>-148277</v>
      </c>
      <c r="G14" s="35"/>
    </row>
    <row r="15" spans="1:7" ht="12.75">
      <c r="A15" s="233" t="s">
        <v>3</v>
      </c>
      <c r="B15" s="30">
        <v>6</v>
      </c>
      <c r="C15" s="71"/>
      <c r="D15" s="29">
        <v>-22632</v>
      </c>
      <c r="E15" s="30"/>
      <c r="F15" s="29">
        <v>-19905</v>
      </c>
      <c r="G15" s="35"/>
    </row>
    <row r="16" spans="1:7" ht="12.75">
      <c r="A16" s="233" t="s">
        <v>96</v>
      </c>
      <c r="B16" s="30">
        <v>7</v>
      </c>
      <c r="C16" s="71"/>
      <c r="D16" s="29">
        <f>-20951-5356-1</f>
        <v>-26308</v>
      </c>
      <c r="E16" s="30"/>
      <c r="F16" s="29">
        <v>-25698</v>
      </c>
      <c r="G16" s="33"/>
    </row>
    <row r="17" spans="1:7" ht="12.75">
      <c r="A17" s="233" t="s">
        <v>65</v>
      </c>
      <c r="B17" s="30" t="s">
        <v>152</v>
      </c>
      <c r="C17" s="71"/>
      <c r="D17" s="29">
        <v>-11422</v>
      </c>
      <c r="E17" s="30"/>
      <c r="F17" s="29">
        <v>-11707</v>
      </c>
      <c r="G17" s="35"/>
    </row>
    <row r="18" spans="1:7" ht="15.75" customHeight="1">
      <c r="A18" s="80" t="s">
        <v>122</v>
      </c>
      <c r="B18" s="30">
        <v>8</v>
      </c>
      <c r="C18" s="71"/>
      <c r="D18" s="29">
        <f>-1-397</f>
        <v>-398</v>
      </c>
      <c r="E18" s="30"/>
      <c r="F18" s="29">
        <f>-1853+1708</f>
        <v>-145</v>
      </c>
      <c r="G18" s="33"/>
    </row>
    <row r="19" spans="1:7" ht="15" customHeight="1">
      <c r="A19" s="233" t="s">
        <v>57</v>
      </c>
      <c r="B19" s="30">
        <v>9</v>
      </c>
      <c r="C19" s="71"/>
      <c r="D19" s="29">
        <f>-3915</f>
        <v>-3915</v>
      </c>
      <c r="E19" s="30"/>
      <c r="F19" s="29">
        <f>-3490+314</f>
        <v>-3176</v>
      </c>
      <c r="G19" s="35"/>
    </row>
    <row r="20" spans="1:7" ht="15" customHeight="1">
      <c r="A20" s="82" t="s">
        <v>113</v>
      </c>
      <c r="C20" s="71"/>
      <c r="D20" s="56">
        <f>SUM(D11:D19)</f>
        <v>16672</v>
      </c>
      <c r="E20" s="37"/>
      <c r="F20" s="56">
        <f>SUM(F11:F19)</f>
        <v>34349</v>
      </c>
      <c r="G20" s="35"/>
    </row>
    <row r="21" spans="1:7" ht="15" customHeight="1">
      <c r="A21" s="233"/>
      <c r="C21" s="71"/>
      <c r="D21" s="29"/>
      <c r="E21" s="30"/>
      <c r="G21" s="35"/>
    </row>
    <row r="22" spans="1:7" ht="15" customHeight="1">
      <c r="A22" s="122" t="s">
        <v>138</v>
      </c>
      <c r="B22" s="30">
        <v>8</v>
      </c>
      <c r="C22" s="71"/>
      <c r="D22" s="124">
        <f>-514-148</f>
        <v>-662</v>
      </c>
      <c r="E22" s="30"/>
      <c r="F22" s="124">
        <f>-31-1708-314</f>
        <v>-2053</v>
      </c>
      <c r="G22" s="35"/>
    </row>
    <row r="23" spans="1:7" ht="12.75">
      <c r="A23" s="233"/>
      <c r="C23" s="71"/>
      <c r="D23" s="29"/>
      <c r="E23" s="30"/>
      <c r="G23" s="35"/>
    </row>
    <row r="24" spans="1:7" ht="12.75">
      <c r="A24" s="233" t="s">
        <v>87</v>
      </c>
      <c r="C24" s="71"/>
      <c r="D24" s="29">
        <v>0</v>
      </c>
      <c r="E24" s="30"/>
      <c r="F24" s="29">
        <v>0</v>
      </c>
      <c r="G24" s="35"/>
    </row>
    <row r="25" spans="1:7" ht="12.75">
      <c r="A25" s="39" t="s">
        <v>67</v>
      </c>
      <c r="C25" s="71"/>
      <c r="D25" s="124">
        <v>-643</v>
      </c>
      <c r="E25" s="36"/>
      <c r="F25" s="124">
        <v>-1136</v>
      </c>
      <c r="G25" s="35"/>
    </row>
    <row r="26" spans="1:7" ht="12.75">
      <c r="A26" s="154" t="s">
        <v>83</v>
      </c>
      <c r="B26" s="30">
        <v>10</v>
      </c>
      <c r="C26" s="71"/>
      <c r="D26" s="56">
        <f>SUM(D24:D25)</f>
        <v>-643</v>
      </c>
      <c r="E26" s="37"/>
      <c r="F26" s="56">
        <f>SUM(F24:F25)</f>
        <v>-1136</v>
      </c>
      <c r="G26" s="34"/>
    </row>
    <row r="27" spans="3:8" ht="12.75">
      <c r="C27" s="71"/>
      <c r="D27" s="29"/>
      <c r="E27" s="36"/>
      <c r="G27" s="38"/>
      <c r="H27" s="39"/>
    </row>
    <row r="28" spans="1:7" ht="12.75">
      <c r="A28" s="82" t="s">
        <v>114</v>
      </c>
      <c r="C28" s="71"/>
      <c r="D28" s="125">
        <f>D26+D20+D22</f>
        <v>15367</v>
      </c>
      <c r="E28" s="37"/>
      <c r="F28" s="125">
        <f>F26+F20+F22</f>
        <v>31160</v>
      </c>
      <c r="G28" s="34"/>
    </row>
    <row r="29" spans="1:8" ht="12.75">
      <c r="A29" s="82"/>
      <c r="C29" s="71"/>
      <c r="D29" s="37"/>
      <c r="E29" s="36"/>
      <c r="F29" s="37"/>
      <c r="G29" s="38"/>
      <c r="H29" s="39"/>
    </row>
    <row r="30" spans="1:8" ht="15.75" customHeight="1">
      <c r="A30" s="248" t="s">
        <v>136</v>
      </c>
      <c r="C30" s="71"/>
      <c r="D30" s="29">
        <v>0</v>
      </c>
      <c r="E30" s="30"/>
      <c r="F30" s="29">
        <v>-3133</v>
      </c>
      <c r="G30" s="38"/>
      <c r="H30" s="39"/>
    </row>
    <row r="31" spans="1:8" ht="15.75" customHeight="1">
      <c r="A31" s="82"/>
      <c r="B31" s="36"/>
      <c r="C31" s="69"/>
      <c r="D31" s="37"/>
      <c r="E31" s="36"/>
      <c r="F31" s="37"/>
      <c r="G31" s="38"/>
      <c r="H31" s="39"/>
    </row>
    <row r="32" spans="1:8" ht="15.75" customHeight="1" thickBot="1">
      <c r="A32" s="82" t="s">
        <v>93</v>
      </c>
      <c r="B32" s="36"/>
      <c r="C32" s="69"/>
      <c r="D32" s="73">
        <f>D28+D30</f>
        <v>15367</v>
      </c>
      <c r="E32" s="37"/>
      <c r="F32" s="73">
        <f>F28+F30</f>
        <v>28027</v>
      </c>
      <c r="G32" s="38"/>
      <c r="H32" s="39"/>
    </row>
    <row r="33" spans="1:8" ht="15.75" customHeight="1" thickTop="1">
      <c r="A33" s="82"/>
      <c r="B33" s="36"/>
      <c r="C33" s="69"/>
      <c r="D33" s="274"/>
      <c r="E33" s="37"/>
      <c r="F33" s="37"/>
      <c r="G33" s="38"/>
      <c r="H33" s="39"/>
    </row>
    <row r="34" spans="1:8" ht="15.75" customHeight="1">
      <c r="A34" s="234" t="s">
        <v>123</v>
      </c>
      <c r="B34" s="36"/>
      <c r="C34" s="69"/>
      <c r="D34" s="274"/>
      <c r="E34" s="36"/>
      <c r="F34" s="37"/>
      <c r="G34" s="38"/>
      <c r="H34" s="39"/>
    </row>
    <row r="35" spans="1:8" ht="29.25" customHeight="1">
      <c r="A35" s="235" t="s">
        <v>124</v>
      </c>
      <c r="B35" s="36"/>
      <c r="C35" s="69"/>
      <c r="D35" s="37"/>
      <c r="E35" s="36"/>
      <c r="F35" s="37"/>
      <c r="G35" s="38"/>
      <c r="H35" s="39"/>
    </row>
    <row r="36" spans="1:8" ht="18" customHeight="1">
      <c r="A36" s="236" t="s">
        <v>125</v>
      </c>
      <c r="B36" s="147">
        <v>24</v>
      </c>
      <c r="C36" s="69"/>
      <c r="D36" s="125">
        <v>-1027</v>
      </c>
      <c r="E36" s="36"/>
      <c r="F36" s="125">
        <v>-219</v>
      </c>
      <c r="G36" s="38"/>
      <c r="H36" s="39"/>
    </row>
    <row r="37" spans="1:8" ht="15.75" customHeight="1">
      <c r="A37" s="82"/>
      <c r="B37" s="36"/>
      <c r="C37" s="69"/>
      <c r="D37" s="56">
        <f>SUM(D36)</f>
        <v>-1027</v>
      </c>
      <c r="E37" s="36"/>
      <c r="F37" s="56">
        <f>SUM(F36)</f>
        <v>-219</v>
      </c>
      <c r="G37" s="38"/>
      <c r="H37" s="39"/>
    </row>
    <row r="38" spans="1:8" ht="32.25" customHeight="1">
      <c r="A38" s="235" t="s">
        <v>126</v>
      </c>
      <c r="B38" s="36"/>
      <c r="C38" s="69"/>
      <c r="D38" s="56">
        <v>0</v>
      </c>
      <c r="E38" s="36"/>
      <c r="F38" s="56">
        <v>0</v>
      </c>
      <c r="G38" s="38"/>
      <c r="H38" s="39"/>
    </row>
    <row r="39" spans="1:8" ht="15.75" customHeight="1">
      <c r="A39" s="237"/>
      <c r="B39" s="238"/>
      <c r="C39" s="239"/>
      <c r="D39" s="304"/>
      <c r="E39" s="241"/>
      <c r="F39" s="240"/>
      <c r="G39" s="38"/>
      <c r="H39" s="39"/>
    </row>
    <row r="40" spans="1:8" ht="15.75" customHeight="1">
      <c r="A40" s="154" t="s">
        <v>127</v>
      </c>
      <c r="B40" s="238"/>
      <c r="C40" s="239"/>
      <c r="D40" s="307">
        <f>D38+D37</f>
        <v>-1027</v>
      </c>
      <c r="E40" s="241"/>
      <c r="F40" s="242">
        <f>F38+F37</f>
        <v>-219</v>
      </c>
      <c r="G40" s="38"/>
      <c r="H40" s="39"/>
    </row>
    <row r="41" spans="1:8" ht="15.75" customHeight="1">
      <c r="A41" s="234"/>
      <c r="B41" s="195"/>
      <c r="C41" s="196"/>
      <c r="D41" s="304"/>
      <c r="E41" s="243"/>
      <c r="F41" s="240"/>
      <c r="G41" s="38"/>
      <c r="H41" s="39"/>
    </row>
    <row r="42" spans="1:8" ht="15.75" customHeight="1" thickBot="1">
      <c r="A42" s="154" t="s">
        <v>128</v>
      </c>
      <c r="B42" s="195"/>
      <c r="C42" s="196"/>
      <c r="D42" s="305">
        <f>D32+D40</f>
        <v>14340</v>
      </c>
      <c r="E42" s="197"/>
      <c r="F42" s="244">
        <f>F32+F40</f>
        <v>27808</v>
      </c>
      <c r="G42" s="38"/>
      <c r="H42" s="39"/>
    </row>
    <row r="43" spans="1:8" ht="15.75" customHeight="1" thickTop="1">
      <c r="A43" s="233"/>
      <c r="C43" s="36"/>
      <c r="D43" s="53"/>
      <c r="E43" s="53"/>
      <c r="F43" s="53"/>
      <c r="G43" s="38"/>
      <c r="H43" s="39"/>
    </row>
    <row r="44" spans="1:8" ht="15.75" customHeight="1">
      <c r="A44" s="255" t="s">
        <v>139</v>
      </c>
      <c r="B44" s="30">
        <v>11</v>
      </c>
      <c r="C44" s="245" t="s">
        <v>129</v>
      </c>
      <c r="D44" s="306">
        <v>5.94</v>
      </c>
      <c r="E44" s="247"/>
      <c r="F44" s="246">
        <v>10.84</v>
      </c>
      <c r="G44" s="38"/>
      <c r="H44" s="39"/>
    </row>
    <row r="45" spans="1:8" ht="15.75" customHeight="1">
      <c r="A45" s="154"/>
      <c r="B45" s="195"/>
      <c r="C45" s="196"/>
      <c r="D45" s="274"/>
      <c r="E45" s="197"/>
      <c r="F45" s="197"/>
      <c r="G45" s="38"/>
      <c r="H45" s="39"/>
    </row>
    <row r="46" spans="1:16" s="262" customFormat="1" ht="15.75" customHeight="1">
      <c r="A46" s="256"/>
      <c r="B46" s="257"/>
      <c r="C46" s="258"/>
      <c r="D46" s="259"/>
      <c r="E46" s="259"/>
      <c r="F46" s="259"/>
      <c r="G46" s="260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 s="262" customFormat="1" ht="12.75">
      <c r="A47" s="263"/>
      <c r="B47" s="264"/>
      <c r="C47" s="264"/>
      <c r="D47" s="265"/>
      <c r="E47" s="266"/>
      <c r="F47" s="267"/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s="262" customFormat="1" ht="12.75">
      <c r="A48" s="263"/>
      <c r="B48" s="268"/>
      <c r="C48" s="269"/>
      <c r="D48" s="270"/>
      <c r="E48" s="271"/>
      <c r="F48" s="270"/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 s="262" customFormat="1" ht="12.75">
      <c r="A49" s="272"/>
      <c r="B49" s="264"/>
      <c r="C49" s="264"/>
      <c r="D49" s="265"/>
      <c r="E49" s="266"/>
      <c r="F49" s="267"/>
      <c r="I49" s="261"/>
      <c r="J49" s="261"/>
      <c r="K49" s="261"/>
      <c r="L49" s="261"/>
      <c r="M49" s="261"/>
      <c r="N49" s="261"/>
      <c r="O49" s="261"/>
      <c r="P49" s="261"/>
    </row>
    <row r="50" spans="1:16" s="262" customFormat="1" ht="12.75">
      <c r="A50" s="272"/>
      <c r="B50" s="264"/>
      <c r="C50" s="264"/>
      <c r="D50" s="265"/>
      <c r="E50" s="266"/>
      <c r="F50" s="267"/>
      <c r="I50" s="261"/>
      <c r="J50" s="261"/>
      <c r="K50" s="261"/>
      <c r="L50" s="261"/>
      <c r="M50" s="261"/>
      <c r="N50" s="261"/>
      <c r="O50" s="261"/>
      <c r="P50" s="261"/>
    </row>
    <row r="51" spans="1:3" ht="12.75">
      <c r="A51" s="152"/>
      <c r="B51" s="153"/>
      <c r="C51" s="153"/>
    </row>
    <row r="52" spans="1:3" ht="12.75">
      <c r="A52" s="152"/>
      <c r="B52" s="153"/>
      <c r="C52" s="150"/>
    </row>
    <row r="53" spans="1:2" ht="12.75">
      <c r="A53" s="155"/>
      <c r="B53" s="71"/>
    </row>
    <row r="54" spans="1:7" ht="12.75">
      <c r="A54" s="132" t="s">
        <v>105</v>
      </c>
      <c r="B54" s="134" t="s">
        <v>103</v>
      </c>
      <c r="C54" s="107"/>
      <c r="F54" s="67"/>
      <c r="G54" s="41"/>
    </row>
    <row r="55" spans="1:5" ht="12.75">
      <c r="A55" s="156" t="s">
        <v>100</v>
      </c>
      <c r="B55" s="149"/>
      <c r="C55" s="67"/>
      <c r="D55" s="275"/>
      <c r="E55" s="106" t="s">
        <v>82</v>
      </c>
    </row>
    <row r="56" spans="1:7" ht="12.75">
      <c r="A56" s="132"/>
      <c r="B56" s="149"/>
      <c r="C56" s="67"/>
      <c r="D56" s="275"/>
      <c r="E56" s="89"/>
      <c r="F56" s="67"/>
      <c r="G56" s="41"/>
    </row>
    <row r="57" spans="1:6" ht="24" customHeight="1">
      <c r="A57" s="91"/>
      <c r="B57" s="91"/>
      <c r="C57" s="17"/>
      <c r="D57" s="276"/>
      <c r="F57" s="87"/>
    </row>
    <row r="58" spans="1:6" ht="12.75">
      <c r="A58" s="91"/>
      <c r="B58" s="91"/>
      <c r="C58" s="17"/>
      <c r="D58" s="275"/>
      <c r="E58" s="17"/>
      <c r="F58" s="88"/>
    </row>
    <row r="59" spans="1:7" ht="12.75">
      <c r="A59" s="160"/>
      <c r="G59" s="41"/>
    </row>
    <row r="62" ht="12.75">
      <c r="A62" s="160"/>
    </row>
    <row r="63" ht="12.75">
      <c r="A63" s="155"/>
    </row>
    <row r="64" ht="12.75">
      <c r="A64" s="160"/>
    </row>
    <row r="65" ht="12.75">
      <c r="A65" s="160"/>
    </row>
    <row r="66" ht="12.75">
      <c r="A66" s="160"/>
    </row>
    <row r="67" ht="12.75">
      <c r="A67" s="160"/>
    </row>
    <row r="68" ht="12.75">
      <c r="A68" s="157"/>
    </row>
    <row r="69" spans="1:6" ht="12.75">
      <c r="A69" s="90"/>
      <c r="B69" s="149"/>
      <c r="C69" s="72"/>
      <c r="D69" s="277"/>
      <c r="E69" s="91"/>
      <c r="F69" s="91"/>
    </row>
    <row r="70" spans="1:6" ht="12.75">
      <c r="A70" s="91"/>
      <c r="B70" s="149"/>
      <c r="C70" s="72"/>
      <c r="D70" s="277"/>
      <c r="E70" s="91"/>
      <c r="F70" s="91"/>
    </row>
    <row r="71" spans="1:6" ht="12.75">
      <c r="A71" s="160"/>
      <c r="B71" s="149"/>
      <c r="C71" s="72"/>
      <c r="D71" s="277"/>
      <c r="E71" s="91"/>
      <c r="F71" s="91"/>
    </row>
    <row r="72" spans="1:6" ht="12.75">
      <c r="A72" s="157"/>
      <c r="B72" s="85"/>
      <c r="C72" s="86"/>
      <c r="D72" s="278"/>
      <c r="E72" s="86"/>
      <c r="F72" s="86"/>
    </row>
    <row r="73" ht="15" customHeight="1">
      <c r="A73" s="160"/>
    </row>
    <row r="74" ht="12.75">
      <c r="A74" s="160"/>
    </row>
    <row r="75" ht="12.75">
      <c r="A75" s="160"/>
    </row>
    <row r="76" ht="12.75">
      <c r="A76" s="160"/>
    </row>
    <row r="77" ht="12.75">
      <c r="A77" s="160"/>
    </row>
    <row r="78" ht="12.75">
      <c r="A78" s="160"/>
    </row>
    <row r="79" ht="12.75">
      <c r="A79" s="160"/>
    </row>
    <row r="80" ht="12.75">
      <c r="A80" s="160"/>
    </row>
    <row r="81" ht="12.75">
      <c r="A81" s="160"/>
    </row>
  </sheetData>
  <mergeCells count="5">
    <mergeCell ref="A1:F1"/>
    <mergeCell ref="A2:F2"/>
    <mergeCell ref="B7:B8"/>
    <mergeCell ref="F7:F8"/>
    <mergeCell ref="D7:D8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view="pageBreakPreview" zoomScaleSheetLayoutView="100" workbookViewId="0" topLeftCell="A22">
      <selection activeCell="D58" sqref="D58"/>
    </sheetView>
  </sheetViews>
  <sheetFormatPr defaultColWidth="9.140625" defaultRowHeight="12.75"/>
  <cols>
    <col min="1" max="1" width="51.00390625" style="41" customWidth="1"/>
    <col min="2" max="2" width="10.140625" style="135" customWidth="1"/>
    <col min="3" max="3" width="2.7109375" style="18" customWidth="1"/>
    <col min="4" max="4" width="18.140625" style="280" customWidth="1"/>
    <col min="5" max="5" width="2.7109375" style="41" customWidth="1"/>
    <col min="6" max="6" width="18.140625" style="41" customWidth="1"/>
    <col min="7" max="7" width="3.140625" style="41" customWidth="1"/>
    <col min="8" max="16384" width="9.140625" style="13" customWidth="1"/>
  </cols>
  <sheetData>
    <row r="1" spans="1:6" ht="12.75">
      <c r="A1" s="63" t="str">
        <f>'Cover '!D1</f>
        <v>НЕОХИМ АД</v>
      </c>
      <c r="B1" s="136"/>
      <c r="C1" s="12"/>
      <c r="D1" s="63"/>
      <c r="E1" s="64"/>
      <c r="F1" s="63"/>
    </row>
    <row r="2" spans="1:7" s="15" customFormat="1" ht="12.75">
      <c r="A2" s="64" t="s">
        <v>75</v>
      </c>
      <c r="B2" s="137"/>
      <c r="C2" s="14"/>
      <c r="D2" s="64"/>
      <c r="E2" s="231"/>
      <c r="F2" s="64"/>
      <c r="G2" s="44"/>
    </row>
    <row r="3" spans="1:6" ht="15" customHeight="1">
      <c r="A3" s="64" t="str">
        <f>SCI!A3</f>
        <v>за годината, завършваща на 31 декември 2017 година</v>
      </c>
      <c r="B3" s="138"/>
      <c r="C3" s="15"/>
      <c r="D3" s="44"/>
      <c r="E3" s="44"/>
      <c r="F3" s="44"/>
    </row>
    <row r="4" spans="1:6" ht="15" customHeight="1">
      <c r="A4" s="64"/>
      <c r="B4" s="138"/>
      <c r="C4" s="15"/>
      <c r="D4" s="44"/>
      <c r="E4" s="44"/>
      <c r="F4" s="44"/>
    </row>
    <row r="5" spans="1:6" ht="15" customHeight="1">
      <c r="A5" s="64"/>
      <c r="B5" s="138"/>
      <c r="C5" s="15"/>
      <c r="D5" s="44"/>
      <c r="E5" s="44"/>
      <c r="F5" s="44"/>
    </row>
    <row r="6" spans="1:7" s="16" customFormat="1" ht="15" customHeight="1">
      <c r="A6" s="91"/>
      <c r="B6" s="315" t="s">
        <v>4</v>
      </c>
      <c r="C6" s="78"/>
      <c r="D6" s="313" t="s">
        <v>148</v>
      </c>
      <c r="E6" s="92"/>
      <c r="F6" s="313" t="s">
        <v>118</v>
      </c>
      <c r="G6" s="194"/>
    </row>
    <row r="7" spans="1:6" ht="20.25" customHeight="1">
      <c r="A7" s="126" t="s">
        <v>55</v>
      </c>
      <c r="B7" s="315"/>
      <c r="C7" s="68"/>
      <c r="D7" s="313"/>
      <c r="E7" s="93"/>
      <c r="F7" s="313"/>
    </row>
    <row r="8" spans="1:6" ht="17.25" customHeight="1">
      <c r="A8" s="91"/>
      <c r="B8" s="71"/>
      <c r="C8" s="68"/>
      <c r="D8" s="84"/>
      <c r="E8" s="93"/>
      <c r="F8" s="84"/>
    </row>
    <row r="9" spans="1:6" s="41" customFormat="1" ht="15" customHeight="1">
      <c r="A9" s="126" t="s">
        <v>10</v>
      </c>
      <c r="B9" s="139"/>
      <c r="C9" s="40"/>
      <c r="D9" s="91"/>
      <c r="E9" s="91"/>
      <c r="F9" s="91"/>
    </row>
    <row r="10" spans="1:6" s="41" customFormat="1" ht="12.75">
      <c r="A10" s="94" t="s">
        <v>107</v>
      </c>
      <c r="B10" s="135">
        <v>12</v>
      </c>
      <c r="C10" s="40"/>
      <c r="D10" s="95">
        <v>86712</v>
      </c>
      <c r="E10" s="91"/>
      <c r="F10" s="95">
        <v>91600</v>
      </c>
    </row>
    <row r="11" spans="1:6" s="41" customFormat="1" ht="12.75">
      <c r="A11" s="96" t="s">
        <v>33</v>
      </c>
      <c r="B11" s="135">
        <v>13</v>
      </c>
      <c r="C11" s="40"/>
      <c r="D11" s="95">
        <v>115</v>
      </c>
      <c r="E11" s="95"/>
      <c r="F11" s="95">
        <v>206</v>
      </c>
    </row>
    <row r="12" spans="1:6" s="41" customFormat="1" ht="12.75">
      <c r="A12" s="96" t="s">
        <v>68</v>
      </c>
      <c r="B12" s="135">
        <v>14</v>
      </c>
      <c r="C12" s="40"/>
      <c r="D12" s="95">
        <v>88</v>
      </c>
      <c r="E12" s="95"/>
      <c r="F12" s="95">
        <v>88</v>
      </c>
    </row>
    <row r="13" spans="1:6" s="41" customFormat="1" ht="12.75">
      <c r="A13" s="96" t="s">
        <v>89</v>
      </c>
      <c r="B13" s="135"/>
      <c r="C13" s="40"/>
      <c r="D13" s="95">
        <v>4</v>
      </c>
      <c r="E13" s="95"/>
      <c r="F13" s="95">
        <v>4</v>
      </c>
    </row>
    <row r="14" spans="1:6" s="41" customFormat="1" ht="12.75">
      <c r="A14" s="96" t="s">
        <v>85</v>
      </c>
      <c r="B14" s="135"/>
      <c r="C14" s="40"/>
      <c r="D14" s="95">
        <v>0</v>
      </c>
      <c r="E14" s="95"/>
      <c r="F14" s="95">
        <v>0</v>
      </c>
    </row>
    <row r="15" spans="1:6" s="41" customFormat="1" ht="12.75">
      <c r="A15" s="91"/>
      <c r="B15" s="139"/>
      <c r="C15" s="40"/>
      <c r="D15" s="175">
        <f>SUM(D10:D14)</f>
        <v>86919</v>
      </c>
      <c r="E15" s="97"/>
      <c r="F15" s="175">
        <f>SUM(F10:F14)</f>
        <v>91898</v>
      </c>
    </row>
    <row r="16" spans="1:6" s="41" customFormat="1" ht="8.1" customHeight="1">
      <c r="A16" s="91"/>
      <c r="B16" s="139"/>
      <c r="C16" s="40"/>
      <c r="D16" s="97"/>
      <c r="E16" s="97"/>
      <c r="F16" s="97"/>
    </row>
    <row r="17" spans="1:6" s="41" customFormat="1" ht="12.75">
      <c r="A17" s="126" t="s">
        <v>11</v>
      </c>
      <c r="B17" s="139"/>
      <c r="C17" s="40"/>
      <c r="D17" s="97"/>
      <c r="E17" s="97"/>
      <c r="F17" s="97"/>
    </row>
    <row r="18" spans="1:6" s="41" customFormat="1" ht="12.75">
      <c r="A18" s="94" t="s">
        <v>7</v>
      </c>
      <c r="B18" s="135">
        <v>15</v>
      </c>
      <c r="C18" s="72"/>
      <c r="D18" s="65">
        <v>28972</v>
      </c>
      <c r="E18" s="65"/>
      <c r="F18" s="65">
        <v>24498</v>
      </c>
    </row>
    <row r="19" spans="1:6" s="41" customFormat="1" ht="12.75">
      <c r="A19" s="94" t="s">
        <v>20</v>
      </c>
      <c r="B19" s="135">
        <v>16</v>
      </c>
      <c r="C19" s="72"/>
      <c r="D19" s="65">
        <v>890</v>
      </c>
      <c r="E19" s="65"/>
      <c r="F19" s="65">
        <v>1382</v>
      </c>
    </row>
    <row r="20" spans="1:6" s="41" customFormat="1" ht="12.75">
      <c r="A20" s="94" t="s">
        <v>78</v>
      </c>
      <c r="B20" s="135">
        <v>17</v>
      </c>
      <c r="C20" s="72"/>
      <c r="D20" s="65">
        <v>3147</v>
      </c>
      <c r="E20" s="65"/>
      <c r="F20" s="65">
        <v>2635</v>
      </c>
    </row>
    <row r="21" spans="1:6" s="41" customFormat="1" ht="12.75">
      <c r="A21" s="91" t="s">
        <v>69</v>
      </c>
      <c r="B21" s="135">
        <v>18</v>
      </c>
      <c r="C21" s="72"/>
      <c r="D21" s="65">
        <f>10+2675+1021+667</f>
        <v>4373</v>
      </c>
      <c r="E21" s="65"/>
      <c r="F21" s="65">
        <v>2073</v>
      </c>
    </row>
    <row r="22" spans="1:8" s="41" customFormat="1" ht="12.75">
      <c r="A22" s="94" t="s">
        <v>46</v>
      </c>
      <c r="B22" s="135">
        <v>19</v>
      </c>
      <c r="C22" s="72"/>
      <c r="D22" s="65">
        <v>26721</v>
      </c>
      <c r="E22" s="65"/>
      <c r="F22" s="65">
        <v>52644</v>
      </c>
      <c r="H22" s="127"/>
    </row>
    <row r="23" spans="1:6" s="41" customFormat="1" ht="12.75">
      <c r="A23" s="126"/>
      <c r="B23" s="139"/>
      <c r="C23" s="40"/>
      <c r="D23" s="175">
        <f>SUM(D18:D22)</f>
        <v>64103</v>
      </c>
      <c r="E23" s="97"/>
      <c r="F23" s="175">
        <f>SUM(F18:F22)</f>
        <v>83232</v>
      </c>
    </row>
    <row r="24" spans="1:6" s="41" customFormat="1" ht="8.1" customHeight="1">
      <c r="A24" s="94"/>
      <c r="B24" s="135"/>
      <c r="C24" s="72"/>
      <c r="D24" s="66"/>
      <c r="E24" s="66"/>
      <c r="F24" s="66"/>
    </row>
    <row r="25" spans="1:6" s="41" customFormat="1" ht="15.75" thickBot="1">
      <c r="A25" s="126" t="s">
        <v>12</v>
      </c>
      <c r="B25" s="139"/>
      <c r="C25" s="40"/>
      <c r="D25" s="176">
        <f>SUM(D15+D23)</f>
        <v>151022</v>
      </c>
      <c r="E25" s="97"/>
      <c r="F25" s="176">
        <f>SUM(F15+F23)</f>
        <v>175130</v>
      </c>
    </row>
    <row r="26" spans="1:6" s="41" customFormat="1" ht="15.75" thickTop="1">
      <c r="A26" s="94"/>
      <c r="B26" s="135"/>
      <c r="C26" s="72"/>
      <c r="D26" s="91"/>
      <c r="E26" s="91"/>
      <c r="F26" s="91"/>
    </row>
    <row r="27" spans="1:6" s="41" customFormat="1" ht="12.75">
      <c r="A27" s="126" t="s">
        <v>17</v>
      </c>
      <c r="B27" s="71"/>
      <c r="C27" s="71"/>
      <c r="D27" s="84"/>
      <c r="E27" s="93"/>
      <c r="F27" s="84"/>
    </row>
    <row r="28" spans="1:6" s="41" customFormat="1" ht="8.1" customHeight="1">
      <c r="A28" s="126"/>
      <c r="B28" s="71"/>
      <c r="C28" s="71"/>
      <c r="D28" s="84"/>
      <c r="E28" s="93"/>
      <c r="F28" s="84"/>
    </row>
    <row r="29" spans="1:6" s="41" customFormat="1" ht="12.75">
      <c r="A29" s="126" t="s">
        <v>58</v>
      </c>
      <c r="B29" s="71"/>
      <c r="C29" s="71"/>
      <c r="D29" s="84"/>
      <c r="E29" s="93"/>
      <c r="F29" s="84"/>
    </row>
    <row r="30" spans="1:6" s="41" customFormat="1" ht="12.75">
      <c r="A30" s="94" t="s">
        <v>36</v>
      </c>
      <c r="B30" s="135"/>
      <c r="C30" s="40"/>
      <c r="D30" s="65">
        <v>2654</v>
      </c>
      <c r="E30" s="65"/>
      <c r="F30" s="65">
        <v>2654</v>
      </c>
    </row>
    <row r="31" spans="1:6" ht="12.75">
      <c r="A31" s="94" t="s">
        <v>50</v>
      </c>
      <c r="C31" s="40"/>
      <c r="D31" s="65">
        <v>-3575</v>
      </c>
      <c r="E31" s="65"/>
      <c r="F31" s="65">
        <v>-3575</v>
      </c>
    </row>
    <row r="32" spans="1:6" ht="12.75">
      <c r="A32" s="94" t="s">
        <v>66</v>
      </c>
      <c r="C32" s="40"/>
      <c r="D32" s="65">
        <v>265</v>
      </c>
      <c r="E32" s="65"/>
      <c r="F32" s="65">
        <v>265</v>
      </c>
    </row>
    <row r="33" spans="1:6" ht="12.75">
      <c r="A33" s="94" t="s">
        <v>98</v>
      </c>
      <c r="B33" s="139"/>
      <c r="C33" s="40"/>
      <c r="D33" s="65">
        <f>-2315+100625+15368</f>
        <v>113678</v>
      </c>
      <c r="E33" s="65"/>
      <c r="F33" s="65">
        <v>102700</v>
      </c>
    </row>
    <row r="34" spans="1:6" ht="12.75">
      <c r="A34" s="126"/>
      <c r="B34" s="135">
        <v>20</v>
      </c>
      <c r="C34" s="40"/>
      <c r="D34" s="98">
        <f>SUM(D30:D33)</f>
        <v>113022</v>
      </c>
      <c r="E34" s="99"/>
      <c r="F34" s="98">
        <f>SUM(F30:F33)</f>
        <v>102044</v>
      </c>
    </row>
    <row r="35" spans="1:6" ht="8.1" customHeight="1">
      <c r="A35" s="126"/>
      <c r="B35" s="139"/>
      <c r="C35" s="40"/>
      <c r="D35" s="286"/>
      <c r="E35" s="99"/>
      <c r="F35" s="99"/>
    </row>
    <row r="36" spans="1:6" ht="12.75">
      <c r="A36" s="128" t="s">
        <v>59</v>
      </c>
      <c r="B36" s="139"/>
      <c r="C36" s="40"/>
      <c r="D36" s="286"/>
      <c r="E36" s="99"/>
      <c r="F36" s="99"/>
    </row>
    <row r="37" spans="1:6" ht="12.75">
      <c r="A37" s="128"/>
      <c r="B37" s="139"/>
      <c r="C37" s="40"/>
      <c r="D37" s="99"/>
      <c r="E37" s="99"/>
      <c r="F37" s="99"/>
    </row>
    <row r="38" spans="1:6" ht="12.75">
      <c r="A38" s="126" t="s">
        <v>88</v>
      </c>
      <c r="C38" s="40"/>
      <c r="D38" s="99"/>
      <c r="E38" s="99"/>
      <c r="F38" s="99"/>
    </row>
    <row r="39" spans="1:6" ht="12.75">
      <c r="A39" s="94" t="s">
        <v>70</v>
      </c>
      <c r="B39" s="135">
        <v>21</v>
      </c>
      <c r="C39" s="40"/>
      <c r="D39" s="100">
        <v>4538</v>
      </c>
      <c r="E39" s="99"/>
      <c r="F39" s="100">
        <v>6990</v>
      </c>
    </row>
    <row r="40" spans="1:6" ht="12.75">
      <c r="A40" s="94" t="s">
        <v>108</v>
      </c>
      <c r="B40" s="135">
        <v>22</v>
      </c>
      <c r="C40" s="40"/>
      <c r="D40" s="65">
        <f>24-1</f>
        <v>23</v>
      </c>
      <c r="E40" s="65"/>
      <c r="F40" s="65">
        <v>31</v>
      </c>
    </row>
    <row r="41" spans="1:6" ht="12.75">
      <c r="A41" s="94" t="s">
        <v>63</v>
      </c>
      <c r="B41" s="135">
        <v>23</v>
      </c>
      <c r="C41" s="40"/>
      <c r="D41" s="100">
        <v>34</v>
      </c>
      <c r="E41" s="99"/>
      <c r="F41" s="100">
        <v>30</v>
      </c>
    </row>
    <row r="42" spans="1:6" ht="12.75">
      <c r="A42" s="80" t="s">
        <v>94</v>
      </c>
      <c r="B42" s="135">
        <v>24</v>
      </c>
      <c r="C42" s="40"/>
      <c r="D42" s="65">
        <v>2885</v>
      </c>
      <c r="E42" s="65"/>
      <c r="F42" s="65">
        <v>1764</v>
      </c>
    </row>
    <row r="43" spans="1:6" ht="12.75">
      <c r="A43" s="81" t="s">
        <v>97</v>
      </c>
      <c r="B43" s="135">
        <v>25</v>
      </c>
      <c r="C43" s="40"/>
      <c r="D43" s="65">
        <v>149</v>
      </c>
      <c r="E43" s="65"/>
      <c r="F43" s="65">
        <v>187</v>
      </c>
    </row>
    <row r="44" spans="1:6" ht="12.75">
      <c r="A44" s="96" t="s">
        <v>131</v>
      </c>
      <c r="C44" s="40"/>
      <c r="D44" s="65">
        <v>234</v>
      </c>
      <c r="E44" s="65"/>
      <c r="F44" s="65">
        <v>234</v>
      </c>
    </row>
    <row r="45" spans="1:6" ht="12.75">
      <c r="A45" s="254" t="s">
        <v>132</v>
      </c>
      <c r="C45" s="40"/>
      <c r="D45" s="65">
        <v>13</v>
      </c>
      <c r="E45" s="65"/>
      <c r="F45" s="65">
        <v>25</v>
      </c>
    </row>
    <row r="46" spans="1:6" ht="12.75">
      <c r="A46" s="91"/>
      <c r="C46" s="40"/>
      <c r="D46" s="98">
        <f>SUM(D39:D45)</f>
        <v>7876</v>
      </c>
      <c r="E46" s="99"/>
      <c r="F46" s="98">
        <f>SUM(F39:F45)</f>
        <v>9261</v>
      </c>
    </row>
    <row r="47" spans="1:6" ht="8.1" customHeight="1">
      <c r="A47" s="126"/>
      <c r="B47" s="139"/>
      <c r="C47" s="40"/>
      <c r="D47" s="286"/>
      <c r="E47" s="99"/>
      <c r="F47" s="99"/>
    </row>
    <row r="48" spans="1:6" ht="12.75">
      <c r="A48" s="126" t="s">
        <v>34</v>
      </c>
      <c r="B48" s="139"/>
      <c r="C48" s="130"/>
      <c r="D48" s="91"/>
      <c r="E48" s="91"/>
      <c r="F48" s="91"/>
    </row>
    <row r="49" spans="1:6" ht="12.75">
      <c r="A49" s="101" t="s">
        <v>71</v>
      </c>
      <c r="B49" s="135">
        <v>26</v>
      </c>
      <c r="C49" s="130"/>
      <c r="D49" s="65">
        <v>0</v>
      </c>
      <c r="E49" s="91"/>
      <c r="F49" s="65">
        <v>12757</v>
      </c>
    </row>
    <row r="50" spans="1:6" ht="12.75">
      <c r="A50" s="101" t="s">
        <v>47</v>
      </c>
      <c r="B50" s="135">
        <v>21</v>
      </c>
      <c r="C50" s="130"/>
      <c r="D50" s="65">
        <f>5494-33+1</f>
        <v>5462</v>
      </c>
      <c r="E50" s="91"/>
      <c r="F50" s="65">
        <v>7392</v>
      </c>
    </row>
    <row r="51" spans="1:6" ht="12.75">
      <c r="A51" s="101" t="s">
        <v>21</v>
      </c>
      <c r="B51" s="135">
        <v>27</v>
      </c>
      <c r="C51" s="72"/>
      <c r="D51" s="65">
        <v>5159</v>
      </c>
      <c r="E51" s="102"/>
      <c r="F51" s="65">
        <v>23176</v>
      </c>
    </row>
    <row r="52" spans="1:6" ht="12.75">
      <c r="A52" s="101" t="s">
        <v>22</v>
      </c>
      <c r="B52" s="135">
        <v>28</v>
      </c>
      <c r="C52" s="130"/>
      <c r="D52" s="65">
        <v>11916</v>
      </c>
      <c r="E52" s="91"/>
      <c r="F52" s="65">
        <v>13550</v>
      </c>
    </row>
    <row r="53" spans="1:6" ht="12.75">
      <c r="A53" s="101" t="s">
        <v>60</v>
      </c>
      <c r="B53" s="135">
        <v>29</v>
      </c>
      <c r="C53" s="72"/>
      <c r="D53" s="65">
        <f>1231+814</f>
        <v>2045</v>
      </c>
      <c r="E53" s="102"/>
      <c r="F53" s="65">
        <v>1870</v>
      </c>
    </row>
    <row r="54" spans="1:6" ht="12.75">
      <c r="A54" s="101" t="s">
        <v>51</v>
      </c>
      <c r="B54" s="135">
        <v>30</v>
      </c>
      <c r="C54" s="72"/>
      <c r="D54" s="65">
        <v>365</v>
      </c>
      <c r="E54" s="102"/>
      <c r="F54" s="65">
        <v>1668</v>
      </c>
    </row>
    <row r="55" spans="1:6" ht="12.75">
      <c r="A55" s="101" t="s">
        <v>35</v>
      </c>
      <c r="B55" s="135">
        <v>31</v>
      </c>
      <c r="C55" s="72"/>
      <c r="D55" s="65">
        <f>5145+33-1</f>
        <v>5177</v>
      </c>
      <c r="E55" s="102"/>
      <c r="F55" s="65">
        <v>3412</v>
      </c>
    </row>
    <row r="56" spans="1:6" ht="12.75">
      <c r="A56" s="126"/>
      <c r="C56" s="40"/>
      <c r="D56" s="98">
        <f>SUM(D49:D55)</f>
        <v>30124</v>
      </c>
      <c r="E56" s="99"/>
      <c r="F56" s="98">
        <f>SUM(F49:F55)</f>
        <v>63825</v>
      </c>
    </row>
    <row r="57" spans="1:6" ht="8.1" customHeight="1">
      <c r="A57" s="131"/>
      <c r="B57" s="139"/>
      <c r="C57" s="40"/>
      <c r="D57" s="177"/>
      <c r="E57" s="99"/>
      <c r="F57" s="177"/>
    </row>
    <row r="58" spans="1:6" ht="15.75" thickBot="1">
      <c r="A58" s="126" t="s">
        <v>18</v>
      </c>
      <c r="B58" s="139"/>
      <c r="C58" s="40"/>
      <c r="D58" s="103">
        <f>D34+D46+D56</f>
        <v>151022</v>
      </c>
      <c r="E58" s="99"/>
      <c r="F58" s="103">
        <f>F34+F46+F56</f>
        <v>175130</v>
      </c>
    </row>
    <row r="59" spans="1:6" ht="8.1" customHeight="1" thickTop="1">
      <c r="A59" s="94"/>
      <c r="B59" s="139"/>
      <c r="C59" s="72"/>
      <c r="D59" s="91"/>
      <c r="E59" s="91"/>
      <c r="F59" s="91"/>
    </row>
    <row r="60" spans="1:4" ht="12.75">
      <c r="A60" s="77"/>
      <c r="C60" s="72"/>
      <c r="D60" s="41"/>
    </row>
    <row r="61" spans="1:3" ht="12.75">
      <c r="A61" s="198"/>
      <c r="C61" s="72"/>
    </row>
    <row r="62" spans="1:7" s="281" customFormat="1" ht="12.75">
      <c r="A62" s="256"/>
      <c r="B62" s="279"/>
      <c r="C62" s="275"/>
      <c r="D62" s="280"/>
      <c r="E62" s="280"/>
      <c r="F62" s="280"/>
      <c r="G62" s="280"/>
    </row>
    <row r="63" spans="1:7" s="281" customFormat="1" ht="12.75">
      <c r="A63" s="282"/>
      <c r="B63" s="279"/>
      <c r="C63" s="275"/>
      <c r="D63" s="280"/>
      <c r="E63" s="280"/>
      <c r="F63" s="280"/>
      <c r="G63" s="280"/>
    </row>
    <row r="64" spans="1:7" s="284" customFormat="1" ht="12.75">
      <c r="A64" s="282"/>
      <c r="B64" s="279"/>
      <c r="C64" s="283"/>
      <c r="D64" s="283"/>
      <c r="E64" s="280"/>
      <c r="F64" s="283"/>
      <c r="G64" s="280"/>
    </row>
    <row r="65" spans="1:7" s="284" customFormat="1" ht="12.75">
      <c r="A65" s="285"/>
      <c r="B65" s="283"/>
      <c r="C65" s="283"/>
      <c r="D65" s="283"/>
      <c r="E65" s="280"/>
      <c r="F65" s="283"/>
      <c r="G65" s="280"/>
    </row>
    <row r="66" spans="1:7" s="151" customFormat="1" ht="12.75">
      <c r="A66" s="152"/>
      <c r="B66" s="153"/>
      <c r="C66" s="153"/>
      <c r="D66" s="283"/>
      <c r="E66" s="41"/>
      <c r="F66" s="153"/>
      <c r="G66" s="41"/>
    </row>
    <row r="67" spans="1:7" s="151" customFormat="1" ht="12.75">
      <c r="A67" s="152"/>
      <c r="B67" s="153"/>
      <c r="C67" s="153"/>
      <c r="D67" s="283"/>
      <c r="E67" s="41"/>
      <c r="F67" s="153"/>
      <c r="G67" s="41"/>
    </row>
    <row r="68" spans="1:4" s="41" customFormat="1" ht="12.75">
      <c r="A68" s="77"/>
      <c r="B68" s="153"/>
      <c r="C68" s="72"/>
      <c r="D68" s="280"/>
    </row>
    <row r="69" spans="1:6" ht="8.1" customHeight="1">
      <c r="A69" s="94"/>
      <c r="C69" s="72"/>
      <c r="D69" s="277"/>
      <c r="E69" s="91"/>
      <c r="F69" s="91"/>
    </row>
    <row r="70" spans="1:6" ht="8.1" customHeight="1">
      <c r="A70" s="94"/>
      <c r="D70" s="277"/>
      <c r="E70" s="91"/>
      <c r="F70" s="91"/>
    </row>
    <row r="71" spans="1:7" ht="12.75">
      <c r="A71" s="132" t="s">
        <v>105</v>
      </c>
      <c r="B71" s="134" t="s">
        <v>103</v>
      </c>
      <c r="D71" s="287"/>
      <c r="E71" s="71"/>
      <c r="F71" s="28"/>
      <c r="G71" s="135"/>
    </row>
    <row r="72" spans="1:7" ht="12.75">
      <c r="A72" s="156" t="s">
        <v>99</v>
      </c>
      <c r="C72" s="149"/>
      <c r="D72" s="279"/>
      <c r="E72" s="72"/>
      <c r="F72" s="106" t="s">
        <v>82</v>
      </c>
      <c r="G72" s="29"/>
    </row>
    <row r="73" spans="1:6" ht="12.75">
      <c r="A73" s="132"/>
      <c r="D73" s="288"/>
      <c r="E73" s="67"/>
      <c r="F73" s="133"/>
    </row>
    <row r="74" spans="1:6" ht="12.75">
      <c r="A74" s="91"/>
      <c r="D74" s="277"/>
      <c r="E74" s="91"/>
      <c r="F74" s="91"/>
    </row>
    <row r="75" spans="1:6" ht="12.75">
      <c r="A75" s="91"/>
      <c r="B75" s="91"/>
      <c r="D75" s="277"/>
      <c r="E75" s="91"/>
      <c r="F75" s="91"/>
    </row>
    <row r="76" spans="1:6" ht="12.75">
      <c r="A76" s="160"/>
      <c r="B76" s="91"/>
      <c r="D76" s="277"/>
      <c r="E76" s="91"/>
      <c r="F76" s="91"/>
    </row>
    <row r="77" spans="1:6" ht="12.75">
      <c r="A77" s="157"/>
      <c r="B77" s="91"/>
      <c r="D77" s="277"/>
      <c r="E77" s="91"/>
      <c r="F77" s="91"/>
    </row>
    <row r="78" spans="1:6" ht="12.75">
      <c r="A78" s="91"/>
      <c r="C78" s="17"/>
      <c r="D78" s="277"/>
      <c r="E78" s="91"/>
      <c r="F78" s="91"/>
    </row>
    <row r="79" spans="1:6" ht="12.75">
      <c r="A79" s="91"/>
      <c r="B79" s="140"/>
      <c r="C79" s="17"/>
      <c r="D79" s="277"/>
      <c r="E79" s="91"/>
      <c r="F79" s="91"/>
    </row>
    <row r="80" spans="1:6" ht="12.75">
      <c r="A80" s="91"/>
      <c r="B80" s="140"/>
      <c r="C80" s="17"/>
      <c r="D80" s="277"/>
      <c r="E80" s="91"/>
      <c r="F80" s="91"/>
    </row>
    <row r="81" spans="1:6" ht="12.75">
      <c r="A81" s="91"/>
      <c r="B81" s="140"/>
      <c r="C81" s="17"/>
      <c r="D81" s="277"/>
      <c r="E81" s="91"/>
      <c r="F81" s="91"/>
    </row>
    <row r="82" spans="1:6" ht="12.75">
      <c r="A82" s="91"/>
      <c r="B82" s="140"/>
      <c r="C82" s="17"/>
      <c r="D82" s="277"/>
      <c r="E82" s="91"/>
      <c r="F82" s="91"/>
    </row>
    <row r="83" spans="1:6" ht="12.75">
      <c r="A83" s="91"/>
      <c r="B83" s="140"/>
      <c r="C83" s="17"/>
      <c r="D83" s="277"/>
      <c r="E83" s="91"/>
      <c r="F83" s="91"/>
    </row>
    <row r="84" spans="1:6" ht="12.75">
      <c r="A84" s="91"/>
      <c r="B84" s="140"/>
      <c r="C84" s="17"/>
      <c r="D84" s="277"/>
      <c r="E84" s="91"/>
      <c r="F84" s="91"/>
    </row>
    <row r="85" spans="1:6" ht="12.75">
      <c r="A85" s="91"/>
      <c r="B85" s="140"/>
      <c r="C85" s="17"/>
      <c r="D85" s="277"/>
      <c r="E85" s="91"/>
      <c r="F85" s="91"/>
    </row>
    <row r="86" spans="1:6" ht="12.75">
      <c r="A86" s="91"/>
      <c r="B86" s="140"/>
      <c r="C86" s="17"/>
      <c r="D86" s="277"/>
      <c r="E86" s="91"/>
      <c r="F86" s="91"/>
    </row>
    <row r="87" spans="1:6" ht="12.75">
      <c r="A87" s="91"/>
      <c r="B87" s="140"/>
      <c r="C87" s="17"/>
      <c r="D87" s="277"/>
      <c r="E87" s="91"/>
      <c r="F87" s="91"/>
    </row>
    <row r="88" spans="1:6" ht="12.75">
      <c r="A88" s="91"/>
      <c r="B88" s="140"/>
      <c r="C88" s="17"/>
      <c r="D88" s="277"/>
      <c r="E88" s="91"/>
      <c r="F88" s="91"/>
    </row>
    <row r="89" spans="1:6" ht="12.75">
      <c r="A89" s="91"/>
      <c r="B89" s="140"/>
      <c r="C89" s="17"/>
      <c r="D89" s="277"/>
      <c r="E89" s="91"/>
      <c r="F89" s="91"/>
    </row>
    <row r="90" spans="1:6" ht="12.75">
      <c r="A90" s="91"/>
      <c r="B90" s="140"/>
      <c r="C90" s="17"/>
      <c r="D90" s="277"/>
      <c r="E90" s="91"/>
      <c r="F90" s="91"/>
    </row>
    <row r="91" spans="1:6" ht="12.75">
      <c r="A91" s="91"/>
      <c r="B91" s="140"/>
      <c r="C91" s="17"/>
      <c r="D91" s="277"/>
      <c r="E91" s="91"/>
      <c r="F91" s="91"/>
    </row>
    <row r="92" spans="1:6" ht="12.75">
      <c r="A92" s="91"/>
      <c r="B92" s="140"/>
      <c r="C92" s="17"/>
      <c r="D92" s="277"/>
      <c r="E92" s="91"/>
      <c r="F92" s="91"/>
    </row>
    <row r="93" spans="1:6" ht="12.75">
      <c r="A93" s="91"/>
      <c r="B93" s="140"/>
      <c r="C93" s="17"/>
      <c r="D93" s="277"/>
      <c r="E93" s="91"/>
      <c r="F93" s="91"/>
    </row>
    <row r="94" spans="1:6" ht="12.75">
      <c r="A94" s="91"/>
      <c r="B94" s="140"/>
      <c r="C94" s="17"/>
      <c r="D94" s="277"/>
      <c r="E94" s="91"/>
      <c r="F94" s="91"/>
    </row>
    <row r="95" spans="1:6" ht="12.75">
      <c r="A95" s="91"/>
      <c r="B95" s="140"/>
      <c r="C95" s="17"/>
      <c r="D95" s="277"/>
      <c r="E95" s="91"/>
      <c r="F95" s="91"/>
    </row>
    <row r="96" spans="1:6" ht="12.75">
      <c r="A96" s="91"/>
      <c r="B96" s="140"/>
      <c r="C96" s="17"/>
      <c r="D96" s="277"/>
      <c r="E96" s="91"/>
      <c r="F96" s="91"/>
    </row>
    <row r="97" spans="1:6" ht="12.75">
      <c r="A97" s="91"/>
      <c r="B97" s="140"/>
      <c r="C97" s="17"/>
      <c r="D97" s="277"/>
      <c r="E97" s="91"/>
      <c r="F97" s="91"/>
    </row>
    <row r="98" spans="1:6" ht="12.75">
      <c r="A98" s="91"/>
      <c r="B98" s="140"/>
      <c r="C98" s="17"/>
      <c r="D98" s="277"/>
      <c r="E98" s="91"/>
      <c r="F98" s="91"/>
    </row>
    <row r="99" spans="1:6" ht="12.75">
      <c r="A99" s="91"/>
      <c r="B99" s="140"/>
      <c r="C99" s="17"/>
      <c r="D99" s="277"/>
      <c r="E99" s="91"/>
      <c r="F99" s="91"/>
    </row>
    <row r="100" spans="1:6" ht="12.75">
      <c r="A100" s="91"/>
      <c r="B100" s="140"/>
      <c r="C100" s="17"/>
      <c r="D100" s="277"/>
      <c r="E100" s="91"/>
      <c r="F100" s="91"/>
    </row>
    <row r="101" spans="1:6" ht="12.75">
      <c r="A101" s="91"/>
      <c r="B101" s="140"/>
      <c r="C101" s="17"/>
      <c r="D101" s="277"/>
      <c r="E101" s="91"/>
      <c r="F101" s="91"/>
    </row>
    <row r="102" spans="1:6" ht="12.75">
      <c r="A102" s="91"/>
      <c r="B102" s="140"/>
      <c r="C102" s="17"/>
      <c r="D102" s="277"/>
      <c r="E102" s="91"/>
      <c r="F102" s="91"/>
    </row>
    <row r="103" spans="1:6" ht="12.75">
      <c r="A103" s="91"/>
      <c r="B103" s="140"/>
      <c r="C103" s="17"/>
      <c r="D103" s="277"/>
      <c r="E103" s="91"/>
      <c r="F103" s="91"/>
    </row>
    <row r="104" spans="1:6" ht="12.75">
      <c r="A104" s="91"/>
      <c r="B104" s="140"/>
      <c r="C104" s="17"/>
      <c r="D104" s="277"/>
      <c r="E104" s="91"/>
      <c r="F104" s="91"/>
    </row>
    <row r="105" spans="1:6" ht="12.75">
      <c r="A105" s="91"/>
      <c r="B105" s="140"/>
      <c r="C105" s="17"/>
      <c r="D105" s="277"/>
      <c r="E105" s="91"/>
      <c r="F105" s="91"/>
    </row>
    <row r="106" spans="1:6" ht="12.75">
      <c r="A106" s="91"/>
      <c r="B106" s="140"/>
      <c r="C106" s="17"/>
      <c r="D106" s="277"/>
      <c r="E106" s="91"/>
      <c r="F106" s="91"/>
    </row>
    <row r="107" spans="2:3" ht="12.75">
      <c r="B107" s="140"/>
      <c r="C107" s="13"/>
    </row>
    <row r="108" spans="2:3" ht="12.75">
      <c r="B108" s="141"/>
      <c r="C108" s="13"/>
    </row>
    <row r="109" spans="2:3" ht="12.75">
      <c r="B109" s="141"/>
      <c r="C109" s="13"/>
    </row>
    <row r="110" ht="12.75">
      <c r="B110" s="141"/>
    </row>
  </sheetData>
  <mergeCells count="3">
    <mergeCell ref="B6:B7"/>
    <mergeCell ref="D6:D7"/>
    <mergeCell ref="F6:F7"/>
  </mergeCells>
  <printOptions/>
  <pageMargins left="0.97" right="0.354330708661417" top="0.590551181102362" bottom="0.275590551181102" header="0.393700787401575" footer="0.15748031496063"/>
  <pageSetup blackAndWhite="1" firstPageNumber="1" useFirstPageNumber="1" horizontalDpi="600" verticalDpi="600" orientation="portrait" paperSize="9" scale="72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SheetLayoutView="100" workbookViewId="0" topLeftCell="A1">
      <selection activeCell="B42" sqref="B42"/>
    </sheetView>
  </sheetViews>
  <sheetFormatPr defaultColWidth="0" defaultRowHeight="12.75"/>
  <cols>
    <col min="1" max="1" width="70.28125" style="27" customWidth="1"/>
    <col min="2" max="2" width="10.7109375" style="146" customWidth="1"/>
    <col min="3" max="3" width="17.7109375" style="11" customWidth="1"/>
    <col min="4" max="4" width="2.28125" style="5" customWidth="1"/>
    <col min="5" max="5" width="17.7109375" style="11" customWidth="1"/>
    <col min="6" max="6" width="2.00390625" style="5" customWidth="1"/>
    <col min="7" max="7" width="23.8515625" style="4" hidden="1" customWidth="1"/>
    <col min="8" max="8" width="10.57421875" style="4" hidden="1" customWidth="1"/>
    <col min="9" max="9" width="13.28125" style="4" hidden="1" customWidth="1"/>
    <col min="10" max="11" width="9.140625" style="4" hidden="1" customWidth="1"/>
    <col min="12" max="16384" width="7.8515625" style="4" hidden="1" customWidth="1"/>
  </cols>
  <sheetData>
    <row r="1" spans="1:7" s="1" customFormat="1" ht="15">
      <c r="A1" s="317" t="str">
        <f>'Cover '!D1</f>
        <v>НЕОХИМ АД</v>
      </c>
      <c r="B1" s="318"/>
      <c r="C1" s="318"/>
      <c r="D1" s="318"/>
      <c r="E1" s="318"/>
      <c r="F1" s="22"/>
      <c r="G1" s="23"/>
    </row>
    <row r="2" spans="1:6" s="2" customFormat="1" ht="15">
      <c r="A2" s="319" t="s">
        <v>76</v>
      </c>
      <c r="B2" s="320"/>
      <c r="C2" s="320"/>
      <c r="D2" s="320"/>
      <c r="E2" s="320"/>
      <c r="F2" s="22"/>
    </row>
    <row r="3" spans="1:6" s="2" customFormat="1" ht="15">
      <c r="A3" s="158" t="str">
        <f>SCI!A3</f>
        <v>за годината, завършваща на 31 декември 2017 година</v>
      </c>
      <c r="B3" s="22"/>
      <c r="C3" s="22"/>
      <c r="D3" s="22"/>
      <c r="E3" s="22"/>
      <c r="F3" s="22"/>
    </row>
    <row r="4" spans="1:6" s="2" customFormat="1" ht="15">
      <c r="A4" s="159"/>
      <c r="B4" s="22"/>
      <c r="C4" s="22"/>
      <c r="D4" s="22"/>
      <c r="E4" s="22"/>
      <c r="F4" s="22"/>
    </row>
    <row r="5" spans="1:7" ht="20.25" customHeight="1">
      <c r="A5" s="104"/>
      <c r="B5" s="142" t="s">
        <v>4</v>
      </c>
      <c r="C5" s="313" t="s">
        <v>148</v>
      </c>
      <c r="D5" s="92"/>
      <c r="E5" s="313" t="s">
        <v>118</v>
      </c>
      <c r="F5" s="3"/>
      <c r="G5" s="24"/>
    </row>
    <row r="6" spans="1:7" ht="20.25">
      <c r="A6" s="193"/>
      <c r="B6" s="143"/>
      <c r="C6" s="313"/>
      <c r="D6" s="93"/>
      <c r="E6" s="313"/>
      <c r="F6" s="3"/>
      <c r="G6" s="24"/>
    </row>
    <row r="7" spans="1:7" ht="10.5" customHeight="1">
      <c r="A7" s="104"/>
      <c r="B7" s="143"/>
      <c r="C7" s="79"/>
      <c r="D7" s="105"/>
      <c r="E7" s="79"/>
      <c r="F7" s="3"/>
      <c r="G7" s="24"/>
    </row>
    <row r="8" spans="1:9" ht="15">
      <c r="A8" s="108" t="s">
        <v>13</v>
      </c>
      <c r="B8" s="5"/>
      <c r="C8" s="8"/>
      <c r="D8" s="109"/>
      <c r="E8" s="8"/>
      <c r="F8" s="6"/>
      <c r="G8" s="6"/>
      <c r="H8" s="7" t="e">
        <f>+E8+G8+#REF!</f>
        <v>#REF!</v>
      </c>
      <c r="I8" s="7">
        <f>+E8+G8</f>
        <v>0</v>
      </c>
    </row>
    <row r="9" spans="1:8" ht="15">
      <c r="A9" s="110" t="s">
        <v>5</v>
      </c>
      <c r="B9" s="5"/>
      <c r="C9" s="8">
        <v>228399</v>
      </c>
      <c r="D9" s="109"/>
      <c r="E9" s="8">
        <v>289124</v>
      </c>
      <c r="F9" s="6"/>
      <c r="G9" s="6"/>
      <c r="H9" s="7">
        <f>+E9+G9</f>
        <v>289124</v>
      </c>
    </row>
    <row r="10" spans="1:11" ht="15">
      <c r="A10" s="110" t="s">
        <v>6</v>
      </c>
      <c r="B10" s="5"/>
      <c r="C10" s="8">
        <v>-212097</v>
      </c>
      <c r="D10" s="109"/>
      <c r="E10" s="8">
        <v>-205843</v>
      </c>
      <c r="F10" s="6"/>
      <c r="G10" s="6"/>
      <c r="H10" s="7">
        <f>+E10+G10</f>
        <v>-205843</v>
      </c>
      <c r="K10" s="7" t="e">
        <f>+E10+#REF!</f>
        <v>#REF!</v>
      </c>
    </row>
    <row r="11" spans="1:11" ht="15">
      <c r="A11" s="110" t="s">
        <v>43</v>
      </c>
      <c r="B11" s="5"/>
      <c r="C11" s="8">
        <v>-24747</v>
      </c>
      <c r="D11" s="109"/>
      <c r="E11" s="8">
        <v>-24178</v>
      </c>
      <c r="F11" s="6"/>
      <c r="G11" s="6"/>
      <c r="H11" s="7"/>
      <c r="K11" s="7"/>
    </row>
    <row r="12" spans="1:8" s="9" customFormat="1" ht="15">
      <c r="A12" s="252" t="s">
        <v>90</v>
      </c>
      <c r="B12" s="144"/>
      <c r="C12" s="8">
        <v>14680</v>
      </c>
      <c r="D12" s="109"/>
      <c r="E12" s="8">
        <v>5992</v>
      </c>
      <c r="F12" s="6"/>
      <c r="G12" s="6"/>
      <c r="H12" s="7"/>
    </row>
    <row r="13" spans="1:8" s="9" customFormat="1" ht="15">
      <c r="A13" s="252" t="s">
        <v>95</v>
      </c>
      <c r="B13" s="144"/>
      <c r="C13" s="8">
        <v>-3724</v>
      </c>
      <c r="D13" s="109"/>
      <c r="E13" s="8">
        <v>-5391</v>
      </c>
      <c r="F13" s="6"/>
      <c r="G13" s="6"/>
      <c r="H13" s="7"/>
    </row>
    <row r="14" spans="1:8" s="9" customFormat="1" ht="15">
      <c r="A14" s="252" t="s">
        <v>135</v>
      </c>
      <c r="B14" s="144"/>
      <c r="C14" s="8">
        <v>-1772</v>
      </c>
      <c r="D14" s="109"/>
      <c r="E14" s="8">
        <v>-1910</v>
      </c>
      <c r="F14" s="6"/>
      <c r="G14" s="6"/>
      <c r="H14" s="7"/>
    </row>
    <row r="15" spans="1:8" s="9" customFormat="1" ht="15">
      <c r="A15" s="252" t="s">
        <v>45</v>
      </c>
      <c r="B15" s="144"/>
      <c r="C15" s="8">
        <v>-166</v>
      </c>
      <c r="D15" s="109"/>
      <c r="E15" s="8">
        <v>-299</v>
      </c>
      <c r="F15" s="6"/>
      <c r="G15" s="6"/>
      <c r="H15" s="7"/>
    </row>
    <row r="16" spans="1:8" s="9" customFormat="1" ht="15">
      <c r="A16" s="252" t="s">
        <v>134</v>
      </c>
      <c r="B16" s="144"/>
      <c r="C16" s="8">
        <v>-809</v>
      </c>
      <c r="D16" s="109"/>
      <c r="E16" s="8">
        <f>1503+116-2233</f>
        <v>-614</v>
      </c>
      <c r="F16" s="6"/>
      <c r="G16" s="6"/>
      <c r="H16" s="7"/>
    </row>
    <row r="17" spans="1:8" s="9" customFormat="1" ht="15">
      <c r="A17" s="253" t="s">
        <v>153</v>
      </c>
      <c r="B17" s="144"/>
      <c r="C17" s="111">
        <f>SUM(C9:C16)</f>
        <v>-236</v>
      </c>
      <c r="D17" s="112"/>
      <c r="E17" s="111">
        <f>SUM(E9:E16)</f>
        <v>56881</v>
      </c>
      <c r="F17" s="6"/>
      <c r="G17" s="6"/>
      <c r="H17" s="7">
        <f>+E17+G17</f>
        <v>56881</v>
      </c>
    </row>
    <row r="18" spans="1:8" ht="15">
      <c r="A18" s="252"/>
      <c r="B18" s="5"/>
      <c r="C18" s="8"/>
      <c r="D18" s="109"/>
      <c r="E18" s="8"/>
      <c r="F18" s="6"/>
      <c r="G18" s="6"/>
      <c r="H18" s="7"/>
    </row>
    <row r="19" spans="1:8" ht="15">
      <c r="A19" s="253" t="s">
        <v>14</v>
      </c>
      <c r="B19" s="5"/>
      <c r="C19" s="8"/>
      <c r="D19" s="109">
        <f>-3915</f>
        <v>-3915</v>
      </c>
      <c r="E19" s="8"/>
      <c r="F19" s="6"/>
      <c r="G19" s="6"/>
      <c r="H19" s="7"/>
    </row>
    <row r="20" spans="1:8" ht="15">
      <c r="A20" s="110" t="s">
        <v>32</v>
      </c>
      <c r="B20" s="5"/>
      <c r="C20" s="8">
        <v>-5029</v>
      </c>
      <c r="D20" s="109"/>
      <c r="E20" s="8">
        <v>-5720</v>
      </c>
      <c r="F20" s="6"/>
      <c r="G20" s="6"/>
      <c r="H20" s="7"/>
    </row>
    <row r="21" spans="1:8" ht="15">
      <c r="A21" s="110" t="s">
        <v>31</v>
      </c>
      <c r="B21" s="5"/>
      <c r="C21" s="8">
        <v>361</v>
      </c>
      <c r="D21" s="109"/>
      <c r="E21" s="8">
        <v>355</v>
      </c>
      <c r="F21" s="6"/>
      <c r="G21" s="6"/>
      <c r="H21" s="7"/>
    </row>
    <row r="22" spans="1:8" ht="15">
      <c r="A22" s="110" t="s">
        <v>116</v>
      </c>
      <c r="B22" s="5"/>
      <c r="C22" s="8">
        <v>0</v>
      </c>
      <c r="D22" s="109">
        <v>-662</v>
      </c>
      <c r="E22" s="8">
        <v>0</v>
      </c>
      <c r="F22" s="6"/>
      <c r="G22" s="6"/>
      <c r="H22" s="7"/>
    </row>
    <row r="23" spans="1:8" ht="17.25" customHeight="1">
      <c r="A23" s="108" t="s">
        <v>109</v>
      </c>
      <c r="B23" s="5"/>
      <c r="C23" s="111">
        <f>SUM(C20:C22)</f>
        <v>-4668</v>
      </c>
      <c r="D23" s="112"/>
      <c r="E23" s="111">
        <f>SUM(E20:E22)</f>
        <v>-5365</v>
      </c>
      <c r="F23" s="6"/>
      <c r="G23" s="6"/>
      <c r="H23" s="7"/>
    </row>
    <row r="24" spans="1:8" ht="15">
      <c r="A24" s="110"/>
      <c r="B24" s="5"/>
      <c r="C24" s="8"/>
      <c r="D24" s="109"/>
      <c r="E24" s="8"/>
      <c r="F24" s="6"/>
      <c r="G24" s="6"/>
      <c r="H24" s="7"/>
    </row>
    <row r="25" spans="1:9" ht="15">
      <c r="A25" s="113" t="s">
        <v>15</v>
      </c>
      <c r="B25" s="5"/>
      <c r="C25" s="114"/>
      <c r="D25" s="115"/>
      <c r="E25" s="114"/>
      <c r="F25" s="25"/>
      <c r="G25" s="6"/>
      <c r="H25" s="7"/>
      <c r="I25" s="7"/>
    </row>
    <row r="26" spans="1:9" ht="15">
      <c r="A26" s="110" t="s">
        <v>48</v>
      </c>
      <c r="B26" s="5"/>
      <c r="C26" s="178">
        <v>41990</v>
      </c>
      <c r="D26" s="109"/>
      <c r="E26" s="178">
        <v>105270</v>
      </c>
      <c r="F26" s="25"/>
      <c r="G26" s="6"/>
      <c r="H26" s="7"/>
      <c r="I26" s="7"/>
    </row>
    <row r="27" spans="1:9" ht="15">
      <c r="A27" s="110" t="s">
        <v>49</v>
      </c>
      <c r="B27" s="5"/>
      <c r="C27" s="8">
        <v>-54790</v>
      </c>
      <c r="D27" s="109"/>
      <c r="E27" s="8">
        <v>-96420</v>
      </c>
      <c r="F27" s="25"/>
      <c r="G27" s="6"/>
      <c r="H27" s="7"/>
      <c r="I27" s="7"/>
    </row>
    <row r="28" spans="1:9" ht="15">
      <c r="A28" s="110" t="s">
        <v>42</v>
      </c>
      <c r="B28" s="5"/>
      <c r="C28" s="8">
        <v>3034</v>
      </c>
      <c r="D28" s="109"/>
      <c r="E28" s="8">
        <v>850</v>
      </c>
      <c r="F28" s="6"/>
      <c r="G28" s="6"/>
      <c r="H28" s="7"/>
      <c r="I28" s="7"/>
    </row>
    <row r="29" spans="1:9" ht="15">
      <c r="A29" s="110" t="s">
        <v>52</v>
      </c>
      <c r="B29" s="5"/>
      <c r="C29" s="8">
        <v>-7413</v>
      </c>
      <c r="D29" s="109"/>
      <c r="E29" s="8">
        <v>-8258</v>
      </c>
      <c r="F29" s="6"/>
      <c r="G29" s="6"/>
      <c r="H29" s="7"/>
      <c r="I29" s="7"/>
    </row>
    <row r="30" spans="1:9" ht="15">
      <c r="A30" s="110" t="s">
        <v>41</v>
      </c>
      <c r="B30" s="5"/>
      <c r="C30" s="8">
        <v>-480</v>
      </c>
      <c r="D30" s="109"/>
      <c r="E30" s="8">
        <v>-896</v>
      </c>
      <c r="F30" s="6"/>
      <c r="G30" s="6"/>
      <c r="H30" s="7"/>
      <c r="I30" s="7"/>
    </row>
    <row r="31" spans="1:9" ht="15">
      <c r="A31" s="110" t="s">
        <v>137</v>
      </c>
      <c r="B31" s="5"/>
      <c r="C31" s="8"/>
      <c r="D31" s="109"/>
      <c r="E31" s="8">
        <v>2233</v>
      </c>
      <c r="F31" s="6"/>
      <c r="G31" s="6"/>
      <c r="H31" s="7"/>
      <c r="I31" s="7"/>
    </row>
    <row r="32" spans="1:9" ht="15">
      <c r="A32" s="110" t="s">
        <v>117</v>
      </c>
      <c r="B32" s="5"/>
      <c r="C32" s="8">
        <v>-3301</v>
      </c>
      <c r="E32" s="8">
        <v>-2020</v>
      </c>
      <c r="F32" s="6"/>
      <c r="G32" s="6"/>
      <c r="H32" s="7"/>
      <c r="I32" s="7"/>
    </row>
    <row r="33" spans="1:9" ht="15">
      <c r="A33" s="110" t="s">
        <v>16</v>
      </c>
      <c r="B33" s="5"/>
      <c r="C33" s="8">
        <v>-59</v>
      </c>
      <c r="E33" s="8">
        <v>-75</v>
      </c>
      <c r="F33" s="6"/>
      <c r="G33" s="6"/>
      <c r="H33" s="7"/>
      <c r="I33" s="7"/>
    </row>
    <row r="34" spans="1:6" ht="15">
      <c r="A34" s="108" t="s">
        <v>154</v>
      </c>
      <c r="B34" s="5"/>
      <c r="C34" s="111">
        <f>SUM(C26:C33)</f>
        <v>-21019</v>
      </c>
      <c r="D34" s="249"/>
      <c r="E34" s="111">
        <f>SUM(E26:E33)</f>
        <v>684</v>
      </c>
      <c r="F34" s="10"/>
    </row>
    <row r="35" spans="1:5" ht="15">
      <c r="A35" s="117"/>
      <c r="B35" s="5"/>
      <c r="C35" s="8"/>
      <c r="E35" s="8"/>
    </row>
    <row r="36" spans="1:6" s="9" customFormat="1" ht="33.75" customHeight="1">
      <c r="A36" s="49" t="s">
        <v>155</v>
      </c>
      <c r="B36" s="144"/>
      <c r="C36" s="250">
        <f>SUM(C17,C23,C34)</f>
        <v>-25923</v>
      </c>
      <c r="D36" s="250"/>
      <c r="E36" s="250">
        <f>SUM(E17,E23,E34)</f>
        <v>52200</v>
      </c>
      <c r="F36" s="26"/>
    </row>
    <row r="37" spans="1:5" ht="15">
      <c r="A37" s="117"/>
      <c r="B37" s="5"/>
      <c r="C37" s="8"/>
      <c r="E37" s="8"/>
    </row>
    <row r="38" spans="1:6" s="47" customFormat="1" ht="15">
      <c r="A38" s="117" t="s">
        <v>40</v>
      </c>
      <c r="B38" s="46"/>
      <c r="C38" s="116">
        <v>52644</v>
      </c>
      <c r="D38" s="118"/>
      <c r="E38" s="116">
        <f>560-116</f>
        <v>444</v>
      </c>
      <c r="F38" s="46"/>
    </row>
    <row r="39" spans="1:6" s="47" customFormat="1" ht="15">
      <c r="A39" s="117"/>
      <c r="B39" s="46"/>
      <c r="C39" s="116"/>
      <c r="D39" s="46"/>
      <c r="E39" s="116"/>
      <c r="F39" s="46"/>
    </row>
    <row r="40" spans="1:6" s="48" customFormat="1" ht="15" thickBot="1">
      <c r="A40" s="49" t="s">
        <v>119</v>
      </c>
      <c r="B40" s="145">
        <v>19</v>
      </c>
      <c r="C40" s="251">
        <f>SUM(C36,C38)</f>
        <v>26721</v>
      </c>
      <c r="D40" s="251"/>
      <c r="E40" s="251">
        <f>SUM(E36,E38)</f>
        <v>52644</v>
      </c>
      <c r="F40" s="45"/>
    </row>
    <row r="41" spans="1:6" s="48" customFormat="1" ht="15" thickTop="1">
      <c r="A41" s="119"/>
      <c r="B41" s="145"/>
      <c r="C41" s="70"/>
      <c r="D41" s="112"/>
      <c r="E41" s="70"/>
      <c r="F41" s="45"/>
    </row>
    <row r="42" spans="1:6" s="292" customFormat="1" ht="15">
      <c r="A42" s="256"/>
      <c r="B42" s="289"/>
      <c r="C42" s="303"/>
      <c r="D42" s="291"/>
      <c r="E42" s="290"/>
      <c r="F42" s="291"/>
    </row>
    <row r="43" spans="1:6" s="294" customFormat="1" ht="15">
      <c r="A43" s="263"/>
      <c r="B43" s="257"/>
      <c r="C43" s="36"/>
      <c r="D43" s="259"/>
      <c r="E43" s="258"/>
      <c r="F43" s="293"/>
    </row>
    <row r="44" spans="1:6" s="294" customFormat="1" ht="15">
      <c r="A44" s="263"/>
      <c r="B44" s="257"/>
      <c r="C44" s="71"/>
      <c r="D44" s="265"/>
      <c r="E44" s="265"/>
      <c r="F44" s="293"/>
    </row>
    <row r="45" spans="1:6" s="295" customFormat="1" ht="15">
      <c r="A45" s="272"/>
      <c r="B45" s="264"/>
      <c r="C45" s="69"/>
      <c r="D45" s="264"/>
      <c r="E45" s="264"/>
      <c r="F45" s="293"/>
    </row>
    <row r="46" spans="1:6" s="295" customFormat="1" ht="15">
      <c r="A46" s="294"/>
      <c r="B46" s="264"/>
      <c r="C46" s="69"/>
      <c r="D46" s="264"/>
      <c r="E46" s="264"/>
      <c r="F46" s="293"/>
    </row>
    <row r="47" spans="1:6" s="294" customFormat="1" ht="15">
      <c r="A47" s="272"/>
      <c r="B47" s="264"/>
      <c r="C47" s="69"/>
      <c r="D47" s="264"/>
      <c r="E47" s="264"/>
      <c r="F47" s="293"/>
    </row>
    <row r="48" spans="2:5" ht="12.75">
      <c r="B48" s="153"/>
      <c r="C48" s="153"/>
      <c r="D48" s="153"/>
      <c r="E48" s="153"/>
    </row>
    <row r="49" spans="2:5" ht="12.75">
      <c r="B49" s="71"/>
      <c r="C49" s="71"/>
      <c r="D49" s="30"/>
      <c r="E49" s="71"/>
    </row>
    <row r="50" spans="1:5" ht="15">
      <c r="A50" s="132" t="s">
        <v>105</v>
      </c>
      <c r="B50" s="132" t="s">
        <v>103</v>
      </c>
      <c r="E50" s="135"/>
    </row>
    <row r="51" spans="1:6" ht="15">
      <c r="A51" s="156" t="s">
        <v>39</v>
      </c>
      <c r="B51" s="72"/>
      <c r="F51" s="55" t="s">
        <v>82</v>
      </c>
    </row>
    <row r="52" spans="1:6" ht="15">
      <c r="A52" s="90"/>
      <c r="B52" s="135"/>
      <c r="C52" s="72"/>
      <c r="D52" s="91"/>
      <c r="E52" s="72"/>
      <c r="F52" s="41"/>
    </row>
    <row r="53" spans="1:6" ht="15">
      <c r="A53" s="91"/>
      <c r="B53" s="135"/>
      <c r="C53" s="72"/>
      <c r="D53" s="91"/>
      <c r="E53" s="72"/>
      <c r="F53" s="41"/>
    </row>
    <row r="54" spans="1:6" ht="15">
      <c r="A54" s="41"/>
      <c r="B54" s="135"/>
      <c r="C54" s="72"/>
      <c r="D54" s="41"/>
      <c r="E54" s="72"/>
      <c r="F54" s="41"/>
    </row>
    <row r="55" spans="1:6" ht="15" customHeight="1">
      <c r="A55" s="316"/>
      <c r="B55" s="316"/>
      <c r="C55" s="316"/>
      <c r="D55" s="316"/>
      <c r="E55" s="316"/>
      <c r="F55" s="316"/>
    </row>
    <row r="56" ht="15">
      <c r="A56" s="167"/>
    </row>
    <row r="57" ht="15">
      <c r="A57" s="168"/>
    </row>
    <row r="58" ht="15">
      <c r="A58" s="169"/>
    </row>
    <row r="59" ht="15">
      <c r="A59" s="170"/>
    </row>
    <row r="60" ht="15">
      <c r="A60" s="171"/>
    </row>
    <row r="61" ht="15">
      <c r="A61" s="172"/>
    </row>
    <row r="62" ht="15">
      <c r="A62" s="171"/>
    </row>
    <row r="63" ht="15">
      <c r="A63" s="173"/>
    </row>
    <row r="64" ht="15">
      <c r="A64" s="173"/>
    </row>
  </sheetData>
  <mergeCells count="5">
    <mergeCell ref="A55:F55"/>
    <mergeCell ref="C5:C6"/>
    <mergeCell ref="E5:E6"/>
    <mergeCell ref="A1:E1"/>
    <mergeCell ref="A2:E2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view="pageBreakPreview" zoomScaleSheetLayoutView="100" workbookViewId="0" topLeftCell="A1">
      <selection activeCell="K42" sqref="K42"/>
    </sheetView>
  </sheetViews>
  <sheetFormatPr defaultColWidth="9.140625" defaultRowHeight="12.75"/>
  <cols>
    <col min="1" max="1" width="58.7109375" style="19" bestFit="1" customWidth="1"/>
    <col min="2" max="2" width="13.421875" style="19" customWidth="1"/>
    <col min="3" max="3" width="12.421875" style="19" customWidth="1"/>
    <col min="4" max="4" width="0.71875" style="19" customWidth="1"/>
    <col min="5" max="5" width="11.00390625" style="19" customWidth="1"/>
    <col min="6" max="6" width="0.71875" style="19" customWidth="1"/>
    <col min="7" max="7" width="11.00390625" style="19" customWidth="1"/>
    <col min="8" max="8" width="0.71875" style="19" customWidth="1"/>
    <col min="9" max="9" width="18.421875" style="19" customWidth="1"/>
    <col min="10" max="10" width="0.85546875" style="19" customWidth="1"/>
    <col min="11" max="11" width="12.00390625" style="19" customWidth="1"/>
    <col min="12" max="12" width="0.85546875" style="19" customWidth="1"/>
    <col min="13" max="13" width="10.7109375" style="19" customWidth="1"/>
    <col min="14" max="16384" width="9.140625" style="19" customWidth="1"/>
  </cols>
  <sheetData>
    <row r="1" spans="1:13" ht="18" customHeight="1">
      <c r="A1" s="225" t="str">
        <f>'[1]Cover '!D1</f>
        <v>НЕОХИМ АД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8" customHeight="1">
      <c r="A2" s="317" t="s">
        <v>77</v>
      </c>
      <c r="B2" s="317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8" customHeight="1">
      <c r="A3" s="180" t="str">
        <f>SCI!A3</f>
        <v>за годината, завършваща на 31 декември 2017 година</v>
      </c>
      <c r="B3" s="15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8" customHeight="1">
      <c r="A4" s="159"/>
      <c r="B4" s="15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18" customHeight="1">
      <c r="A5" s="159"/>
      <c r="B5" s="15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16.5" customHeight="1">
      <c r="A6" s="201"/>
      <c r="B6" s="201"/>
      <c r="C6" s="326" t="s">
        <v>36</v>
      </c>
      <c r="D6" s="200"/>
      <c r="E6" s="326" t="s">
        <v>50</v>
      </c>
      <c r="F6" s="200"/>
      <c r="G6" s="326" t="s">
        <v>19</v>
      </c>
      <c r="H6" s="200"/>
      <c r="I6" s="325" t="s">
        <v>98</v>
      </c>
      <c r="J6" s="325"/>
      <c r="K6" s="325"/>
      <c r="L6" s="200"/>
      <c r="M6" s="326" t="s">
        <v>44</v>
      </c>
    </row>
    <row r="7" spans="1:13" s="51" customFormat="1" ht="15" customHeight="1">
      <c r="A7" s="202"/>
      <c r="B7" s="202"/>
      <c r="C7" s="326"/>
      <c r="D7" s="203"/>
      <c r="E7" s="326"/>
      <c r="F7" s="203"/>
      <c r="G7" s="326"/>
      <c r="H7" s="203"/>
      <c r="I7" s="323" t="s">
        <v>104</v>
      </c>
      <c r="J7" s="203"/>
      <c r="K7" s="323" t="s">
        <v>140</v>
      </c>
      <c r="L7" s="203"/>
      <c r="M7" s="326"/>
    </row>
    <row r="8" spans="1:13" s="52" customFormat="1" ht="57.75" customHeight="1">
      <c r="A8" s="200"/>
      <c r="B8" s="182" t="s">
        <v>4</v>
      </c>
      <c r="C8" s="326"/>
      <c r="D8" s="204"/>
      <c r="E8" s="326"/>
      <c r="F8" s="204"/>
      <c r="G8" s="326"/>
      <c r="H8" s="204"/>
      <c r="I8" s="324"/>
      <c r="J8" s="204"/>
      <c r="K8" s="324"/>
      <c r="L8" s="204"/>
      <c r="M8" s="326"/>
    </row>
    <row r="9" spans="1:13" s="54" customFormat="1" ht="12.75">
      <c r="A9" s="205"/>
      <c r="B9" s="205"/>
      <c r="C9" s="223" t="s">
        <v>72</v>
      </c>
      <c r="D9" s="223"/>
      <c r="E9" s="223" t="s">
        <v>72</v>
      </c>
      <c r="F9" s="223"/>
      <c r="G9" s="223" t="s">
        <v>72</v>
      </c>
      <c r="H9" s="223"/>
      <c r="I9" s="223" t="s">
        <v>72</v>
      </c>
      <c r="J9" s="223"/>
      <c r="K9" s="223" t="s">
        <v>72</v>
      </c>
      <c r="L9" s="223"/>
      <c r="M9" s="223" t="s">
        <v>72</v>
      </c>
    </row>
    <row r="10" spans="1:13" s="52" customFormat="1" ht="12.75">
      <c r="A10" s="200"/>
      <c r="B10" s="200"/>
      <c r="C10" s="207"/>
      <c r="D10" s="207"/>
      <c r="E10" s="207"/>
      <c r="F10" s="207"/>
      <c r="G10" s="207"/>
      <c r="H10" s="207"/>
      <c r="I10" s="206"/>
      <c r="J10" s="207"/>
      <c r="K10" s="206"/>
      <c r="L10" s="207"/>
      <c r="M10" s="207"/>
    </row>
    <row r="11" spans="1:13" s="52" customFormat="1" ht="12.75" hidden="1">
      <c r="A11" s="208" t="s">
        <v>91</v>
      </c>
      <c r="B11" s="208"/>
      <c r="C11" s="209">
        <v>2654</v>
      </c>
      <c r="D11" s="210"/>
      <c r="E11" s="209">
        <v>-3575</v>
      </c>
      <c r="F11" s="210"/>
      <c r="G11" s="209">
        <v>265</v>
      </c>
      <c r="H11" s="210"/>
      <c r="I11" s="209">
        <v>93523</v>
      </c>
      <c r="J11" s="210"/>
      <c r="K11" s="209">
        <v>93523</v>
      </c>
      <c r="L11" s="210"/>
      <c r="M11" s="209">
        <v>92867</v>
      </c>
    </row>
    <row r="12" spans="1:13" s="52" customFormat="1" ht="12.75" hidden="1">
      <c r="A12" s="202"/>
      <c r="B12" s="202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1:13" s="52" customFormat="1" ht="12.75" hidden="1">
      <c r="A13" s="212" t="s">
        <v>92</v>
      </c>
      <c r="B13" s="202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</row>
    <row r="14" spans="1:13" s="50" customFormat="1" ht="14.25" customHeight="1" hidden="1">
      <c r="A14" s="213"/>
      <c r="B14" s="214"/>
      <c r="C14" s="215"/>
      <c r="D14" s="215"/>
      <c r="E14" s="215"/>
      <c r="F14" s="215"/>
      <c r="G14" s="215"/>
      <c r="H14" s="215"/>
      <c r="I14" s="215"/>
      <c r="J14" s="213"/>
      <c r="K14" s="215"/>
      <c r="L14" s="213"/>
      <c r="M14" s="215"/>
    </row>
    <row r="15" spans="1:13" s="52" customFormat="1" ht="12.75" hidden="1">
      <c r="A15" s="216" t="s">
        <v>93</v>
      </c>
      <c r="B15" s="216"/>
      <c r="C15" s="120">
        <v>0</v>
      </c>
      <c r="D15" s="211"/>
      <c r="E15" s="120">
        <v>0</v>
      </c>
      <c r="F15" s="211"/>
      <c r="G15" s="120">
        <v>0</v>
      </c>
      <c r="H15" s="211"/>
      <c r="I15" s="211">
        <v>19644</v>
      </c>
      <c r="J15" s="202"/>
      <c r="K15" s="211">
        <v>19644</v>
      </c>
      <c r="L15" s="202"/>
      <c r="M15" s="211">
        <f>SUM(C15:K15)</f>
        <v>39288</v>
      </c>
    </row>
    <row r="16" spans="1:13" s="52" customFormat="1" ht="15" customHeight="1" hidden="1">
      <c r="A16" s="202"/>
      <c r="B16" s="216"/>
      <c r="C16" s="211"/>
      <c r="D16" s="211"/>
      <c r="E16" s="211"/>
      <c r="F16" s="211"/>
      <c r="G16" s="211"/>
      <c r="H16" s="211"/>
      <c r="I16" s="211"/>
      <c r="J16" s="202"/>
      <c r="K16" s="211"/>
      <c r="L16" s="202"/>
      <c r="M16" s="211"/>
    </row>
    <row r="17" spans="1:13" s="52" customFormat="1" ht="12.75" hidden="1">
      <c r="A17" s="216" t="s">
        <v>73</v>
      </c>
      <c r="B17" s="217"/>
      <c r="C17" s="120">
        <v>0</v>
      </c>
      <c r="D17" s="120"/>
      <c r="E17" s="120">
        <v>0</v>
      </c>
      <c r="F17" s="120"/>
      <c r="G17" s="120">
        <v>0</v>
      </c>
      <c r="H17" s="120"/>
      <c r="I17" s="120">
        <v>0</v>
      </c>
      <c r="J17" s="120"/>
      <c r="K17" s="120">
        <v>0</v>
      </c>
      <c r="L17" s="120"/>
      <c r="M17" s="211">
        <f>SUM(C17:K17)</f>
        <v>0</v>
      </c>
    </row>
    <row r="18" spans="1:13" s="52" customFormat="1" ht="7.5" customHeight="1">
      <c r="A18" s="208"/>
      <c r="B18" s="208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42" customFormat="1" ht="15.75" thickBot="1">
      <c r="A19" s="218" t="s">
        <v>149</v>
      </c>
      <c r="B19" s="202"/>
      <c r="C19" s="219">
        <v>2654</v>
      </c>
      <c r="D19" s="120"/>
      <c r="E19" s="219">
        <v>-3575</v>
      </c>
      <c r="F19" s="120"/>
      <c r="G19" s="219">
        <v>265</v>
      </c>
      <c r="H19" s="120"/>
      <c r="I19" s="219">
        <v>-1068</v>
      </c>
      <c r="J19" s="120"/>
      <c r="K19" s="219">
        <v>78028</v>
      </c>
      <c r="L19" s="120"/>
      <c r="M19" s="219">
        <f>SUM(C19:K19)</f>
        <v>76304</v>
      </c>
    </row>
    <row r="20" spans="1:13" s="42" customFormat="1" ht="9" customHeight="1" thickTop="1">
      <c r="A20" s="218"/>
      <c r="B20" s="20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1:13" s="42" customFormat="1" ht="12.75">
      <c r="A21" s="212" t="s">
        <v>112</v>
      </c>
      <c r="B21" s="20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spans="1:13" s="42" customFormat="1" ht="8.25" customHeight="1">
      <c r="A22" s="213"/>
      <c r="B22" s="214"/>
      <c r="C22" s="215"/>
      <c r="D22" s="215">
        <v>-662</v>
      </c>
      <c r="E22" s="215"/>
      <c r="F22" s="215"/>
      <c r="G22" s="215"/>
      <c r="H22" s="215"/>
      <c r="I22" s="215"/>
      <c r="J22" s="213"/>
      <c r="K22" s="215"/>
      <c r="L22" s="213"/>
      <c r="M22" s="215"/>
    </row>
    <row r="23" spans="1:13" s="50" customFormat="1" ht="14.25">
      <c r="A23" s="202" t="s">
        <v>115</v>
      </c>
      <c r="B23" s="182"/>
      <c r="C23" s="204"/>
      <c r="D23" s="204"/>
      <c r="E23" s="232"/>
      <c r="F23" s="232"/>
      <c r="G23" s="232"/>
      <c r="H23" s="232"/>
      <c r="I23" s="232"/>
      <c r="J23" s="120"/>
      <c r="K23" s="232">
        <v>-2068</v>
      </c>
      <c r="L23" s="120"/>
      <c r="M23" s="232">
        <f>SUM(C23:K23)</f>
        <v>-2068</v>
      </c>
    </row>
    <row r="24" spans="1:13" s="50" customFormat="1" ht="4.5" customHeight="1">
      <c r="A24" s="202"/>
      <c r="B24" s="182"/>
      <c r="C24" s="204"/>
      <c r="D24" s="204"/>
      <c r="E24" s="232"/>
      <c r="F24" s="232"/>
      <c r="G24" s="232"/>
      <c r="H24" s="232"/>
      <c r="I24" s="232"/>
      <c r="J24" s="120"/>
      <c r="K24" s="232"/>
      <c r="L24" s="120"/>
      <c r="M24" s="232"/>
    </row>
    <row r="25" spans="1:13" s="42" customFormat="1" ht="12.75">
      <c r="A25" s="226" t="s">
        <v>110</v>
      </c>
      <c r="B25" s="202"/>
      <c r="C25" s="227">
        <v>0</v>
      </c>
      <c r="D25" s="211"/>
      <c r="E25" s="227">
        <v>0</v>
      </c>
      <c r="F25" s="211"/>
      <c r="G25" s="227">
        <v>0</v>
      </c>
      <c r="H25" s="211"/>
      <c r="I25" s="228">
        <f>SUM(I26:I27)</f>
        <v>-219</v>
      </c>
      <c r="J25" s="211"/>
      <c r="K25" s="228">
        <f>SUM(K26:K27)</f>
        <v>28027</v>
      </c>
      <c r="L25" s="211"/>
      <c r="M25" s="228">
        <f>SUM(M26:M27)</f>
        <v>27808</v>
      </c>
    </row>
    <row r="26" spans="1:13" s="42" customFormat="1" ht="12.75">
      <c r="A26" s="229" t="s">
        <v>121</v>
      </c>
      <c r="B26" s="202"/>
      <c r="C26" s="120">
        <v>0</v>
      </c>
      <c r="D26" s="211"/>
      <c r="E26" s="120">
        <v>0</v>
      </c>
      <c r="F26" s="211"/>
      <c r="G26" s="120">
        <v>0</v>
      </c>
      <c r="H26" s="211"/>
      <c r="I26" s="211">
        <v>0</v>
      </c>
      <c r="J26" s="211"/>
      <c r="K26" s="211">
        <f>+SCI!F32</f>
        <v>28027</v>
      </c>
      <c r="L26" s="211"/>
      <c r="M26" s="211">
        <f>SUM(C26:K26)</f>
        <v>28027</v>
      </c>
    </row>
    <row r="27" spans="1:13" s="42" customFormat="1" ht="12.75">
      <c r="A27" s="229" t="s">
        <v>111</v>
      </c>
      <c r="B27" s="202"/>
      <c r="C27" s="120">
        <v>0</v>
      </c>
      <c r="D27" s="211"/>
      <c r="E27" s="120">
        <v>0</v>
      </c>
      <c r="F27" s="211"/>
      <c r="G27" s="120">
        <v>0</v>
      </c>
      <c r="H27" s="211"/>
      <c r="I27" s="211">
        <f>SCI!F40</f>
        <v>-219</v>
      </c>
      <c r="J27" s="211"/>
      <c r="K27" s="211">
        <v>0</v>
      </c>
      <c r="L27" s="211"/>
      <c r="M27" s="211">
        <f>SUM(C27:K27)</f>
        <v>-219</v>
      </c>
    </row>
    <row r="28" spans="1:13" s="42" customFormat="1" ht="12.75">
      <c r="A28" s="213"/>
      <c r="B28" s="214"/>
      <c r="C28" s="215"/>
      <c r="D28" s="215"/>
      <c r="E28" s="215"/>
      <c r="F28" s="215"/>
      <c r="G28" s="215"/>
      <c r="H28" s="215"/>
      <c r="I28" s="215"/>
      <c r="J28" s="213"/>
      <c r="K28" s="215"/>
      <c r="L28" s="213"/>
      <c r="M28" s="215"/>
    </row>
    <row r="29" spans="1:13" s="42" customFormat="1" ht="15.75" thickBot="1">
      <c r="A29" s="218" t="s">
        <v>120</v>
      </c>
      <c r="B29" s="220">
        <v>21</v>
      </c>
      <c r="C29" s="221">
        <f>SUM(C19:C25)</f>
        <v>2654</v>
      </c>
      <c r="D29" s="120"/>
      <c r="E29" s="221">
        <f>SUM(E19:E25)</f>
        <v>-3575</v>
      </c>
      <c r="F29" s="120"/>
      <c r="G29" s="221">
        <f>SUM(G19:G25)</f>
        <v>265</v>
      </c>
      <c r="H29" s="120"/>
      <c r="I29" s="221">
        <f>SUM(I19:I25)</f>
        <v>-1287</v>
      </c>
      <c r="J29" s="120"/>
      <c r="K29" s="221">
        <f>+K19+K23+K25</f>
        <v>103987</v>
      </c>
      <c r="L29" s="120"/>
      <c r="M29" s="221">
        <f>SUM(M19:M25)</f>
        <v>102044</v>
      </c>
    </row>
    <row r="30" spans="1:13" s="50" customFormat="1" ht="12.75" thickTop="1">
      <c r="A30" s="181"/>
      <c r="B30" s="204"/>
      <c r="C30" s="204"/>
      <c r="D30" s="204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s="50" customFormat="1" ht="14.25">
      <c r="A31" s="222" t="s">
        <v>150</v>
      </c>
      <c r="B31" s="182"/>
      <c r="C31" s="182"/>
      <c r="D31" s="182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s="50" customFormat="1" ht="6.75" customHeight="1">
      <c r="A32" s="222"/>
      <c r="B32" s="182"/>
      <c r="C32" s="182"/>
      <c r="D32" s="182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s="50" customFormat="1" ht="14.25">
      <c r="A33" s="202" t="s">
        <v>115</v>
      </c>
      <c r="B33" s="182"/>
      <c r="C33" s="204"/>
      <c r="D33" s="204"/>
      <c r="E33" s="232"/>
      <c r="F33" s="232"/>
      <c r="G33" s="232"/>
      <c r="H33" s="232"/>
      <c r="I33" s="232"/>
      <c r="J33" s="120"/>
      <c r="K33" s="232">
        <v>-3362</v>
      </c>
      <c r="L33" s="120"/>
      <c r="M33" s="232">
        <f>SUM(C33:K33)</f>
        <v>-3362</v>
      </c>
    </row>
    <row r="34" spans="1:13" s="50" customFormat="1" ht="6.75" customHeight="1">
      <c r="A34" s="222"/>
      <c r="B34" s="182"/>
      <c r="C34" s="182"/>
      <c r="D34" s="182"/>
      <c r="E34" s="202"/>
      <c r="F34" s="202"/>
      <c r="G34" s="202"/>
      <c r="H34" s="202"/>
      <c r="I34" s="202"/>
      <c r="J34" s="202"/>
      <c r="K34" s="202"/>
      <c r="L34" s="202"/>
      <c r="M34" s="202"/>
    </row>
    <row r="35" spans="1:15" s="21" customFormat="1" ht="14.25">
      <c r="A35" s="226" t="s">
        <v>110</v>
      </c>
      <c r="B35" s="230"/>
      <c r="C35" s="227">
        <v>0</v>
      </c>
      <c r="D35" s="211"/>
      <c r="E35" s="227">
        <v>0</v>
      </c>
      <c r="F35" s="211"/>
      <c r="G35" s="227">
        <v>0</v>
      </c>
      <c r="H35" s="202"/>
      <c r="I35" s="228">
        <f>SUM(I36:I37)</f>
        <v>-1027</v>
      </c>
      <c r="J35" s="211"/>
      <c r="K35" s="228">
        <f>SUM(K36:K37)</f>
        <v>15367</v>
      </c>
      <c r="L35" s="211"/>
      <c r="M35" s="228">
        <f>SUM(M36:M37)</f>
        <v>14340</v>
      </c>
      <c r="O35" s="192"/>
    </row>
    <row r="36" spans="1:15" s="21" customFormat="1" ht="14.25">
      <c r="A36" s="229" t="s">
        <v>121</v>
      </c>
      <c r="B36" s="230"/>
      <c r="C36" s="120">
        <v>0</v>
      </c>
      <c r="D36" s="211"/>
      <c r="E36" s="120">
        <v>0</v>
      </c>
      <c r="F36" s="211"/>
      <c r="G36" s="120">
        <v>0</v>
      </c>
      <c r="H36" s="202"/>
      <c r="I36" s="210">
        <v>0</v>
      </c>
      <c r="J36" s="202"/>
      <c r="K36" s="210">
        <f>SCI!D32</f>
        <v>15367</v>
      </c>
      <c r="L36" s="202"/>
      <c r="M36" s="211">
        <f>SUM(C36:K36)</f>
        <v>15367</v>
      </c>
      <c r="O36" s="192"/>
    </row>
    <row r="37" spans="1:15" s="21" customFormat="1" ht="14.25">
      <c r="A37" s="229" t="s">
        <v>111</v>
      </c>
      <c r="B37" s="230"/>
      <c r="C37" s="120">
        <v>0</v>
      </c>
      <c r="D37" s="211"/>
      <c r="E37" s="120">
        <v>0</v>
      </c>
      <c r="F37" s="211"/>
      <c r="G37" s="120">
        <v>0</v>
      </c>
      <c r="H37" s="202"/>
      <c r="I37" s="210">
        <f>SCI!D40</f>
        <v>-1027</v>
      </c>
      <c r="J37" s="202"/>
      <c r="K37" s="210">
        <v>0</v>
      </c>
      <c r="L37" s="202"/>
      <c r="M37" s="211">
        <f>SUM(C37:K37)</f>
        <v>-1027</v>
      </c>
      <c r="O37" s="192"/>
    </row>
    <row r="38" spans="1:13" s="21" customFormat="1" ht="10.5" customHeight="1">
      <c r="A38" s="218"/>
      <c r="B38" s="204"/>
      <c r="C38" s="204"/>
      <c r="D38" s="204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1:13" s="21" customFormat="1" ht="12.75" thickBot="1">
      <c r="A39" s="218" t="s">
        <v>151</v>
      </c>
      <c r="B39" s="220">
        <v>20</v>
      </c>
      <c r="C39" s="219">
        <f>C29+C35</f>
        <v>2654</v>
      </c>
      <c r="D39" s="120"/>
      <c r="E39" s="219">
        <f>E29+E35</f>
        <v>-3575</v>
      </c>
      <c r="F39" s="120"/>
      <c r="G39" s="219">
        <f>G29+G35</f>
        <v>265</v>
      </c>
      <c r="H39" s="120"/>
      <c r="I39" s="219">
        <f>I29+I35</f>
        <v>-2314</v>
      </c>
      <c r="J39" s="120"/>
      <c r="K39" s="219">
        <f>K29+K33+K35</f>
        <v>115992</v>
      </c>
      <c r="L39" s="120"/>
      <c r="M39" s="219">
        <f>M29+M33+M35</f>
        <v>113022</v>
      </c>
    </row>
    <row r="40" spans="1:13" s="20" customFormat="1" ht="15.75" thickTop="1">
      <c r="A40" s="224"/>
      <c r="B40" s="184"/>
      <c r="C40" s="183"/>
      <c r="D40" s="185"/>
      <c r="E40" s="121"/>
      <c r="F40" s="121"/>
      <c r="G40" s="121"/>
      <c r="H40" s="121"/>
      <c r="I40" s="163"/>
      <c r="J40" s="186"/>
      <c r="K40" s="163"/>
      <c r="L40" s="186"/>
      <c r="M40" s="121"/>
    </row>
    <row r="41" spans="1:13" s="20" customFormat="1" ht="12.75">
      <c r="A41" s="164"/>
      <c r="B41" s="184"/>
      <c r="C41" s="183"/>
      <c r="D41" s="187"/>
      <c r="E41" s="19"/>
      <c r="F41" s="19"/>
      <c r="G41" s="19"/>
      <c r="H41" s="19"/>
      <c r="I41" s="164"/>
      <c r="J41" s="5"/>
      <c r="K41" s="164"/>
      <c r="L41" s="5"/>
      <c r="M41" s="166"/>
    </row>
    <row r="42" spans="1:4" s="298" customFormat="1" ht="12.75">
      <c r="A42" s="256"/>
      <c r="B42" s="296"/>
      <c r="C42" s="297"/>
      <c r="D42" s="293"/>
    </row>
    <row r="43" spans="1:4" s="298" customFormat="1" ht="12.75">
      <c r="A43" s="256"/>
      <c r="B43" s="296"/>
      <c r="C43" s="297"/>
      <c r="D43" s="293"/>
    </row>
    <row r="44" spans="1:13" s="298" customFormat="1" ht="12.75">
      <c r="A44" s="263"/>
      <c r="B44" s="257"/>
      <c r="C44" s="265"/>
      <c r="D44" s="265"/>
      <c r="E44" s="299"/>
      <c r="F44" s="299"/>
      <c r="G44" s="299"/>
      <c r="H44" s="299"/>
      <c r="I44" s="299"/>
      <c r="J44" s="299"/>
      <c r="K44" s="299"/>
      <c r="L44" s="300"/>
      <c r="M44" s="300"/>
    </row>
    <row r="45" spans="1:13" s="298" customFormat="1" ht="12.75">
      <c r="A45" s="263"/>
      <c r="B45" s="264"/>
      <c r="C45" s="264"/>
      <c r="D45" s="264"/>
      <c r="E45" s="299"/>
      <c r="F45" s="299"/>
      <c r="G45" s="299"/>
      <c r="H45" s="299"/>
      <c r="I45" s="299"/>
      <c r="J45" s="299"/>
      <c r="K45" s="299"/>
      <c r="L45" s="300"/>
      <c r="M45" s="300"/>
    </row>
    <row r="46" spans="1:13" s="298" customFormat="1" ht="12.75">
      <c r="A46" s="272"/>
      <c r="B46" s="264"/>
      <c r="C46" s="264"/>
      <c r="D46" s="264"/>
      <c r="E46" s="301"/>
      <c r="F46" s="301"/>
      <c r="G46" s="301"/>
      <c r="H46" s="301"/>
      <c r="I46" s="301"/>
      <c r="J46" s="301"/>
      <c r="K46" s="301"/>
      <c r="L46" s="301"/>
      <c r="M46" s="301"/>
    </row>
    <row r="47" spans="1:13" s="298" customFormat="1" ht="12.75">
      <c r="A47" s="272"/>
      <c r="B47" s="302"/>
      <c r="C47" s="302"/>
      <c r="D47" s="302"/>
      <c r="E47" s="301"/>
      <c r="F47" s="301"/>
      <c r="G47" s="301"/>
      <c r="H47" s="301"/>
      <c r="I47" s="301"/>
      <c r="J47" s="301"/>
      <c r="K47" s="301"/>
      <c r="L47" s="301"/>
      <c r="M47" s="301"/>
    </row>
    <row r="48" spans="1:13" s="298" customFormat="1" ht="12.75">
      <c r="A48" s="276"/>
      <c r="B48" s="257"/>
      <c r="C48" s="257"/>
      <c r="D48" s="257"/>
      <c r="E48" s="301"/>
      <c r="F48" s="301"/>
      <c r="G48" s="301"/>
      <c r="H48" s="301"/>
      <c r="I48" s="301"/>
      <c r="J48" s="301"/>
      <c r="K48" s="301"/>
      <c r="L48" s="301"/>
      <c r="M48" s="301"/>
    </row>
    <row r="49" spans="1:13" ht="12.75">
      <c r="A49" s="162"/>
      <c r="B49" s="147"/>
      <c r="C49" s="147"/>
      <c r="D49" s="147"/>
      <c r="E49" s="121"/>
      <c r="F49" s="121"/>
      <c r="G49" s="121"/>
      <c r="H49" s="121"/>
      <c r="I49" s="121"/>
      <c r="J49" s="121"/>
      <c r="K49" s="121"/>
      <c r="L49" s="121"/>
      <c r="M49" s="121"/>
    </row>
    <row r="50" spans="1:13" ht="12.75">
      <c r="A50" s="162"/>
      <c r="B50" s="147"/>
      <c r="C50" s="147"/>
      <c r="D50" s="147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3" ht="12.75">
      <c r="A51" s="161" t="s">
        <v>105</v>
      </c>
      <c r="B51" s="148"/>
      <c r="C51" s="161"/>
      <c r="D51" s="5"/>
      <c r="E51" s="161" t="s">
        <v>103</v>
      </c>
      <c r="F51" s="5"/>
      <c r="G51" s="148"/>
      <c r="H51" s="148"/>
      <c r="I51" s="148"/>
      <c r="J51" s="121"/>
      <c r="K51" s="121"/>
      <c r="L51" s="121"/>
      <c r="M51" s="121"/>
    </row>
    <row r="52" spans="1:13" ht="12.75">
      <c r="A52" s="163" t="s">
        <v>39</v>
      </c>
      <c r="B52" s="148"/>
      <c r="C52" s="147"/>
      <c r="D52" s="162"/>
      <c r="E52" s="121"/>
      <c r="F52" s="121"/>
      <c r="G52" s="121"/>
      <c r="H52" s="121"/>
      <c r="I52" s="327" t="s">
        <v>82</v>
      </c>
      <c r="J52" s="327"/>
      <c r="K52" s="327"/>
      <c r="L52" s="91"/>
      <c r="M52" s="121"/>
    </row>
    <row r="53" spans="1:13" ht="12.75">
      <c r="A53" s="164"/>
      <c r="B53" s="148"/>
      <c r="C53" s="147"/>
      <c r="D53" s="165"/>
      <c r="K53" s="164"/>
      <c r="L53" s="5"/>
      <c r="M53" s="166"/>
    </row>
    <row r="64" spans="1:6" ht="12.75">
      <c r="A64" s="190"/>
      <c r="B64" s="191"/>
      <c r="C64" s="189"/>
      <c r="D64" s="188"/>
      <c r="E64" s="188"/>
      <c r="F64" s="188"/>
    </row>
    <row r="65" spans="1:6" ht="12.75">
      <c r="A65" s="188"/>
      <c r="B65" s="191"/>
      <c r="C65" s="189"/>
      <c r="D65" s="188"/>
      <c r="E65" s="188"/>
      <c r="F65" s="188"/>
    </row>
    <row r="66" spans="1:6" ht="12.75">
      <c r="A66" s="188"/>
      <c r="B66" s="191"/>
      <c r="C66" s="189"/>
      <c r="D66" s="188"/>
      <c r="E66" s="188"/>
      <c r="F66" s="188"/>
    </row>
    <row r="67" spans="1:6" ht="12.75">
      <c r="A67" s="321"/>
      <c r="B67" s="321"/>
      <c r="C67" s="321"/>
      <c r="D67" s="321"/>
      <c r="E67" s="321"/>
      <c r="F67" s="321"/>
    </row>
  </sheetData>
  <mergeCells count="10">
    <mergeCell ref="A67:F67"/>
    <mergeCell ref="A2:M2"/>
    <mergeCell ref="I7:I8"/>
    <mergeCell ref="K7:K8"/>
    <mergeCell ref="I6:K6"/>
    <mergeCell ref="C6:C8"/>
    <mergeCell ref="E6:E8"/>
    <mergeCell ref="G6:G8"/>
    <mergeCell ref="M6:M8"/>
    <mergeCell ref="I52:K52"/>
  </mergeCells>
  <printOptions/>
  <pageMargins left="0.5905511811023623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6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2018-01-29T09:29:57Z</cp:lastPrinted>
  <dcterms:created xsi:type="dcterms:W3CDTF">2003-02-07T14:36:34Z</dcterms:created>
  <dcterms:modified xsi:type="dcterms:W3CDTF">2018-01-29T09:39:36Z</dcterms:modified>
  <cp:category/>
  <cp:version/>
  <cp:contentType/>
  <cp:contentStatus/>
</cp:coreProperties>
</file>