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Pashinova\Documents\Otcheti\Otchet 2018\Otchet 2018 06\FO 06.2018\"/>
    </mc:Choice>
  </mc:AlternateContent>
  <bookViews>
    <workbookView xWindow="0" yWindow="0" windowWidth="16200" windowHeight="10815" activeTab="2"/>
  </bookViews>
  <sheets>
    <sheet name="Cover " sheetId="16" r:id="rId1"/>
    <sheet name="SCI" sheetId="12" r:id="rId2"/>
    <sheet name="SFP" sheetId="13" r:id="rId3"/>
    <sheet name="SCF" sheetId="14" r:id="rId4"/>
    <sheet name="SCE" sheetId="17" r:id="rId5"/>
  </sheets>
  <externalReferences>
    <externalReference r:id="rId6"/>
  </externalReferences>
  <definedNames>
    <definedName name="AS2DocOpenMode" hidden="1">"AS2DocumentEdit"</definedName>
    <definedName name="_xlnm.Print_Area" localSheetId="4">SCE!$A$1:$M$54</definedName>
    <definedName name="_xlnm.Print_Area" localSheetId="3">SCF!$A$1:$F$55</definedName>
    <definedName name="_xlnm.Print_Area" localSheetId="1">SCI!$A$1:$G$38</definedName>
    <definedName name="_xlnm.Print_Area" localSheetId="2">SFP!$A$1:$F$75</definedName>
    <definedName name="_xlnm.Print_Titles" localSheetId="1">SCI!$1:$2</definedName>
    <definedName name="_xlnm.Print_Titles" localSheetId="2">SFP!$1:$3</definedName>
    <definedName name="wrn.Aging._.and._.Trend._.Analysis." localSheetId="0" hidden="1">{#N/A,#N/A,FALSE,"Aging Summary";#N/A,#N/A,FALSE,"Ratio Analysis";#N/A,#N/A,FALSE,"Test 120 Day Accts";#N/A,#N/A,FALSE,"Tickmarks"}</definedName>
    <definedName name="Z_0C92A18C_82C1_43C8_B8D2_6F7E21DEB0D9_.wvu.Cols" localSheetId="3" hidden="1">SCF!$G:$IV</definedName>
    <definedName name="Z_0C92A18C_82C1_43C8_B8D2_6F7E21DEB0D9_.wvu.Rows" localSheetId="3" hidden="1">SCF!#REF!</definedName>
    <definedName name="Z_2BD2C2C3_AF9C_11D6_9CEF_00D009775214_.wvu.Cols" localSheetId="3" hidden="1">SCF!$G:$IV</definedName>
    <definedName name="Z_2BD2C2C3_AF9C_11D6_9CEF_00D009775214_.wvu.PrintArea" localSheetId="3" hidden="1">SCF!$A$1:$F$32</definedName>
    <definedName name="Z_2BD2C2C3_AF9C_11D6_9CEF_00D009775214_.wvu.Rows" localSheetId="3" hidden="1">SCF!#REF!</definedName>
    <definedName name="Z_3DF3D3DF_0C20_498D_AC7F_CE0D39724717_.wvu.Cols" localSheetId="3" hidden="1">SCF!$G:$IV</definedName>
    <definedName name="Z_3DF3D3DF_0C20_498D_AC7F_CE0D39724717_.wvu.Rows" localSheetId="3" hidden="1">SCF!#REF!,SCF!$41:$42</definedName>
    <definedName name="Z_92AC9888_5B7E_11D6_9CEE_00D009757B57_.wvu.Cols" localSheetId="3" hidden="1">SCF!$H:$K</definedName>
    <definedName name="Z_9656BBF7_C4A3_41EC_B0C6_A21B380E3C2F_.wvu.Cols" localSheetId="3" hidden="1">SCF!$H:$K</definedName>
    <definedName name="Z_9656BBF7_C4A3_41EC_B0C6_A21B380E3C2F_.wvu.Rows" localSheetId="3" hidden="1">SCF!#REF!,SCF!$41:$42</definedName>
  </definedNames>
  <calcPr calcId="152511"/>
</workbook>
</file>

<file path=xl/calcChain.xml><?xml version="1.0" encoding="utf-8"?>
<calcChain xmlns="http://schemas.openxmlformats.org/spreadsheetml/2006/main">
  <c r="D56" i="13" l="1"/>
  <c r="D48" i="13"/>
  <c r="F14" i="12" l="1"/>
  <c r="F18" i="12"/>
  <c r="C33" i="14"/>
  <c r="D54" i="13"/>
  <c r="D22" i="13"/>
  <c r="D24" i="13" s="1"/>
  <c r="D20" i="13"/>
  <c r="D19" i="13"/>
  <c r="D16" i="12"/>
  <c r="D12" i="12"/>
  <c r="E33" i="14" l="1"/>
  <c r="D39" i="13" l="1"/>
  <c r="A3" i="13"/>
  <c r="K29" i="17" l="1"/>
  <c r="F56" i="13" l="1"/>
  <c r="F54" i="13"/>
  <c r="F48" i="13"/>
  <c r="F39" i="13"/>
  <c r="F45" i="13" s="1"/>
  <c r="F32" i="13"/>
  <c r="F33" i="13" s="1"/>
  <c r="F20" i="13"/>
  <c r="F22" i="13" s="1"/>
  <c r="F14" i="13"/>
  <c r="F59" i="13" l="1"/>
  <c r="F57" i="13"/>
  <c r="F24" i="13"/>
  <c r="M33" i="17"/>
  <c r="D21" i="14" l="1"/>
  <c r="D57" i="13" l="1"/>
  <c r="M19" i="17" l="1"/>
  <c r="D19" i="14" l="1"/>
  <c r="M23" i="17" l="1"/>
  <c r="E17" i="14" l="1"/>
  <c r="D45" i="13" l="1"/>
  <c r="E22" i="14" l="1"/>
  <c r="E35" i="14" l="1"/>
  <c r="E39" i="14" s="1"/>
  <c r="F19" i="12" l="1"/>
  <c r="D19" i="12"/>
  <c r="D23" i="12" l="1"/>
  <c r="D25" i="12" s="1"/>
  <c r="K36" i="17" s="1"/>
  <c r="F23" i="12"/>
  <c r="F25" i="12" s="1"/>
  <c r="C22" i="14" l="1"/>
  <c r="I25" i="17" l="1"/>
  <c r="I29" i="17" s="1"/>
  <c r="I35" i="17" l="1"/>
  <c r="M27" i="17" l="1"/>
  <c r="M37" i="17"/>
  <c r="D33" i="13" l="1"/>
  <c r="I39" i="17"/>
  <c r="G29" i="17"/>
  <c r="G39" i="17" s="1"/>
  <c r="E29" i="17"/>
  <c r="E39" i="17" s="1"/>
  <c r="C29" i="17"/>
  <c r="C39" i="17" s="1"/>
  <c r="A3" i="17"/>
  <c r="A3" i="14"/>
  <c r="M17" i="17"/>
  <c r="M15" i="17"/>
  <c r="A1" i="17"/>
  <c r="C17" i="14"/>
  <c r="C35" i="14" s="1"/>
  <c r="D14" i="13"/>
  <c r="K10" i="14"/>
  <c r="H10" i="14"/>
  <c r="H9" i="14"/>
  <c r="I8" i="14"/>
  <c r="H8" i="14"/>
  <c r="A1" i="14"/>
  <c r="A1" i="13"/>
  <c r="A1" i="12"/>
  <c r="D59" i="13" l="1"/>
  <c r="C39" i="14"/>
  <c r="H17" i="14"/>
  <c r="K25" i="17" l="1"/>
  <c r="M26" i="17"/>
  <c r="M25" i="17" s="1"/>
  <c r="M29" i="17" s="1"/>
  <c r="M36" i="17" l="1"/>
  <c r="M35" i="17" s="1"/>
  <c r="M39" i="17" s="1"/>
  <c r="K35" i="17"/>
  <c r="K39" i="17" s="1"/>
</calcChain>
</file>

<file path=xl/sharedStrings.xml><?xml version="1.0" encoding="utf-8"?>
<sst xmlns="http://schemas.openxmlformats.org/spreadsheetml/2006/main" count="176" uniqueCount="149">
  <si>
    <t>Име на дружеството:</t>
  </si>
  <si>
    <t>Адрес на управление:</t>
  </si>
  <si>
    <t>Обслужващи банки:</t>
  </si>
  <si>
    <t>Разходи за външни услуги</t>
  </si>
  <si>
    <t>Приложения</t>
  </si>
  <si>
    <t>Постъпления от клиенти</t>
  </si>
  <si>
    <t>Плащания на доставчици</t>
  </si>
  <si>
    <t>Материални запаси</t>
  </si>
  <si>
    <t>град Димитровград</t>
  </si>
  <si>
    <t>Катя Господинова Петрова</t>
  </si>
  <si>
    <t>Нетекущи активи</t>
  </si>
  <si>
    <t>Текущи активи</t>
  </si>
  <si>
    <t>Общо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</si>
  <si>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</si>
  <si>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</si>
  <si>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</si>
  <si>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</si>
  <si>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</si>
  <si>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Общо 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</si>
  <si>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</si>
  <si>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</si>
  <si>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</si>
  <si>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</si>
  <si>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</si>
  <si>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</si>
  <si>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</si>
  <si>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</si>
  <si>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</si>
  <si>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</si>
  <si>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</si>
  <si>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</si>
  <si>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</si>
  <si>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</si>
  <si>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</si>
  <si>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</si>
  <si>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</si>
  <si>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Основен акционерен капитал</t>
  </si>
  <si>
    <t>НЕОХИМ АД</t>
  </si>
  <si>
    <t>АФА ООД</t>
  </si>
  <si>
    <t>(Димитър Димитров)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</si>
  <si>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</si>
  <si>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</si>
  <si>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</si>
  <si>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Плащания на персонала и за социалното осигуряване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</si>
  <si>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</si>
  <si>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</si>
  <si>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</si>
  <si>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</si>
  <si>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</si>
  <si>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</si>
  <si>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</si>
  <si>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за данъци</t>
  </si>
  <si>
    <t>Платени дългосрочни банкови заеми с инвестиционно предназначение</t>
  </si>
  <si>
    <t>Председател:</t>
  </si>
  <si>
    <t>Членове:</t>
  </si>
  <si>
    <t>АКТИВИ</t>
  </si>
  <si>
    <t>Приходи</t>
  </si>
  <si>
    <t>Други разходи за дейността</t>
  </si>
  <si>
    <t>Собствен капитал</t>
  </si>
  <si>
    <t>ПАСИВИ</t>
  </si>
  <si>
    <t>Задължения към персонала и за социално осигуряване</t>
  </si>
  <si>
    <t>Зам.председател:</t>
  </si>
  <si>
    <t xml:space="preserve">УниКредит Булбанк  АД </t>
  </si>
  <si>
    <t>Дългосрочни провизии</t>
  </si>
  <si>
    <t>Васил Живков Грънчаров</t>
  </si>
  <si>
    <t>Разходи за амортизация</t>
  </si>
  <si>
    <t>Резерви</t>
  </si>
  <si>
    <t>Финансови разходи</t>
  </si>
  <si>
    <t>Инвестиции в дъщерни дружества</t>
  </si>
  <si>
    <t>Други вземания и предплатени разходи</t>
  </si>
  <si>
    <t>Дългосрочни банкови заеми</t>
  </si>
  <si>
    <t>Краткосрочни банкови заеми</t>
  </si>
  <si>
    <t>Други компоненти на всеобхватния доход за годината</t>
  </si>
  <si>
    <t>ИНДИВИДУАЛЕН ОТЧЕТ ЗА ВСЕОБХВАТНИЯ ДОХОД</t>
  </si>
  <si>
    <t>ИНДИВИДУАЛЕН ОТЧЕТ ЗА ФИНАНСОВОТО СЪСТОЯНИЕ</t>
  </si>
  <si>
    <t>ИНДИВИДУАЛЕН ОТЧЕТ ЗА ПАРИЧНИТЕ ПОТОЦИ</t>
  </si>
  <si>
    <t>ИНДИВИДУАЛЕН ОТЧЕТ ЗА ПРОМЕНИТЕ В СОБСТВЕНИЯ КАПИТАЛ</t>
  </si>
  <si>
    <t>Търговски вземания и предоставени аванси</t>
  </si>
  <si>
    <t xml:space="preserve">ул."Химкомбинатска" </t>
  </si>
  <si>
    <t>Гл.Счетоводител:</t>
  </si>
  <si>
    <t>Златка Петкова Илиева</t>
  </si>
  <si>
    <t>(Златка Илиева)</t>
  </si>
  <si>
    <t>Други доходи от дейността, нетно</t>
  </si>
  <si>
    <t>Разходи за суровини и материали</t>
  </si>
  <si>
    <t>Нетекущи задължения</t>
  </si>
  <si>
    <t>Инвестиции на разположение и за продажба</t>
  </si>
  <si>
    <t>Възстановени данъци (без данъци върху печалбата)</t>
  </si>
  <si>
    <t>Салдо към 1 януари 2011 година</t>
  </si>
  <si>
    <t>Промени в собствения капитал за 2011 година</t>
  </si>
  <si>
    <t>Печалба за годината</t>
  </si>
  <si>
    <t xml:space="preserve">Задължения към персонала при пенсиониране </t>
  </si>
  <si>
    <t>Платени данъци (без данъци върху печалбата)</t>
  </si>
  <si>
    <t>Разходи за персонала</t>
  </si>
  <si>
    <t>Правителствени финансирания</t>
  </si>
  <si>
    <t>Неразпределена печалба</t>
  </si>
  <si>
    <t xml:space="preserve">                              (Димитър Димитров)</t>
  </si>
  <si>
    <t xml:space="preserve">                 (Димитър Димитров)</t>
  </si>
  <si>
    <t xml:space="preserve">Зърнени храни България АД  </t>
  </si>
  <si>
    <t>Промени в запасите от продукция и незавършено производство</t>
  </si>
  <si>
    <t>Главен счетоводител (съставител):</t>
  </si>
  <si>
    <t>Последващи оценки на задължение по пенсионни планове с дефинирани доходи</t>
  </si>
  <si>
    <t>Изпълнителен директор:</t>
  </si>
  <si>
    <t>Елена Симеонова Шопова</t>
  </si>
  <si>
    <t>Имоти, машини и оборудване</t>
  </si>
  <si>
    <t>Дългосрочни задължения към доставчици</t>
  </si>
  <si>
    <t>Нетни парични потоци използвани в инвестиционната дейност</t>
  </si>
  <si>
    <t>Общ всеобхватен доход за годината, в т.ч.</t>
  </si>
  <si>
    <t xml:space="preserve">            * други компоненти на всеобхватния доход, нетно от данъци</t>
  </si>
  <si>
    <t>Печалба от оперативна  дейност</t>
  </si>
  <si>
    <t>Печалба преди данък върху печалбата</t>
  </si>
  <si>
    <t>Разпределение на печалбата за дивиденти</t>
  </si>
  <si>
    <t>Изплатени дивиденти</t>
  </si>
  <si>
    <t>Пасиви по отсрочени данъци</t>
  </si>
  <si>
    <t>Други задължения</t>
  </si>
  <si>
    <t>Ц К Б АД</t>
  </si>
  <si>
    <t>Други постъпления/(плащания), нетно</t>
  </si>
  <si>
    <t>Платени данъци върху печалбата</t>
  </si>
  <si>
    <t>Получени правителствени финансирания</t>
  </si>
  <si>
    <t>Натрупани печалби</t>
  </si>
  <si>
    <t>Никола Иванов Грозев</t>
  </si>
  <si>
    <t>Промени в собствения капитал за 2017 година</t>
  </si>
  <si>
    <t>Салдо на 31 декември 2017 година</t>
  </si>
  <si>
    <t>31 декември 2017              BGN '000</t>
  </si>
  <si>
    <t>BGN '000</t>
  </si>
  <si>
    <r>
      <t xml:space="preserve">            * </t>
    </r>
    <r>
      <rPr>
        <i/>
        <sz val="10"/>
        <rFont val="Times New Roman"/>
        <family val="1"/>
        <charset val="204"/>
      </rPr>
      <t>печалба за годината</t>
    </r>
  </si>
  <si>
    <t>Хуберт Пухнер</t>
  </si>
  <si>
    <t>Мартина Михаела Аубергер</t>
  </si>
  <si>
    <t>Салдо на 1 януари 2017 година</t>
  </si>
  <si>
    <t>Промени в собствения капитал за 2018 година</t>
  </si>
  <si>
    <t>Задължения по договори с клиенти - свързани лица</t>
  </si>
  <si>
    <t>Задължения по договори с клиенти</t>
  </si>
  <si>
    <t>Печалба за периода</t>
  </si>
  <si>
    <t xml:space="preserve"> </t>
  </si>
  <si>
    <t>Общ всеобхватен доход за периода, в т.ч.</t>
  </si>
  <si>
    <t xml:space="preserve">            * печалба за периода</t>
  </si>
  <si>
    <t>10,11</t>
  </si>
  <si>
    <t>Нетни парични потоци изполвани в оперативната дейност</t>
  </si>
  <si>
    <t xml:space="preserve">Нетно намаление на паричните средства и паричните еквиваленти </t>
  </si>
  <si>
    <t>30 юни 2018              BGN '000</t>
  </si>
  <si>
    <t xml:space="preserve">30.06.2018                    BGN '000                        </t>
  </si>
  <si>
    <t xml:space="preserve">30.06.2017                    BGN '000                        </t>
  </si>
  <si>
    <t xml:space="preserve">30.06.2018                              BGN '000                        </t>
  </si>
  <si>
    <t xml:space="preserve">30.06.2017                              BGN '000                        </t>
  </si>
  <si>
    <t>към 30 юни 2018 година</t>
  </si>
  <si>
    <t>Парични средства и парични еквиваленти на 30 юни</t>
  </si>
  <si>
    <t>Салдо на 30 юни 2018 година</t>
  </si>
  <si>
    <t>Прокурист:</t>
  </si>
  <si>
    <t>Стефан Димитров Димитров</t>
  </si>
  <si>
    <t>Нетни парични потоци използвани във финансовата дейност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</si>
</sst>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</numFmts>
  <fonts count="56">
    <font>
      <sz val="10"/>
      <name val="Arial"/>
    </font>
    <font>
      <sz val="10"/>
      <name val="Arial"/>
      <family val="2"/>
      <charset val="204"/>
    </font>
    <font>
      <sz val="10"/>
      <name val="OpalB"/>
      <family val="2"/>
    </font>
    <font>
      <sz val="10"/>
      <name val="Hebar"/>
    </font>
    <font>
      <sz val="10"/>
      <name val="OpalB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1"/>
      <name val="Times New Roman Cyr"/>
      <family val="1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family val="1"/>
      <charset val="204"/>
    </font>
    <font>
      <i/>
      <sz val="9"/>
      <name val="Times New Roman"/>
      <family val="1"/>
    </font>
    <font>
      <sz val="10"/>
      <name val="Arial"/>
      <family val="2"/>
      <charset val="204"/>
    </font>
    <font>
      <sz val="10"/>
      <name val="Hebar"/>
      <family val="2"/>
    </font>
    <font>
      <b/>
      <sz val="11"/>
      <color indexed="10"/>
      <name val="Times New Roman"/>
      <family val="1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 Cyr"/>
      <family val="1"/>
      <charset val="204"/>
    </font>
    <font>
      <b/>
      <i/>
      <sz val="11"/>
      <color rgb="FFFF0000"/>
      <name val="Times New Roman"/>
      <family val="1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9" fillId="0" borderId="0"/>
    <xf numFmtId="0" fontId="4" fillId="0" borderId="0"/>
    <xf numFmtId="0" fontId="2" fillId="0" borderId="0"/>
    <xf numFmtId="165" fontId="1" fillId="0" borderId="0" applyFont="0" applyFill="0" applyBorder="0" applyAlignment="0" applyProtection="0"/>
  </cellStyleXfs>
  <cellXfs count="304">
    <xf numFmtId="0" fontId="0" fillId="0" borderId="0" xfId="0"/>
    <xf numFmtId="0" fontId="8" fillId="0" borderId="0" xfId="10" applyFont="1" applyFill="1" applyAlignment="1">
      <alignment vertical="center"/>
    </xf>
    <xf numFmtId="0" fontId="8" fillId="0" borderId="0" xfId="6" applyFont="1" applyFill="1" applyBorder="1" applyAlignment="1">
      <alignment vertical="center"/>
    </xf>
    <xf numFmtId="49" fontId="10" fillId="0" borderId="0" xfId="7" applyNumberFormat="1" applyFont="1" applyFill="1" applyBorder="1" applyAlignment="1">
      <alignment horizontal="right" vertical="center"/>
    </xf>
    <xf numFmtId="0" fontId="8" fillId="0" borderId="0" xfId="6" applyFont="1" applyFill="1"/>
    <xf numFmtId="0" fontId="8" fillId="0" borderId="0" xfId="6" applyFont="1" applyFill="1" applyBorder="1" applyAlignment="1">
      <alignment horizontal="center"/>
    </xf>
    <xf numFmtId="164" fontId="8" fillId="0" borderId="0" xfId="6" applyNumberFormat="1" applyFont="1" applyFill="1" applyBorder="1"/>
    <xf numFmtId="164" fontId="8" fillId="0" borderId="0" xfId="6" applyNumberFormat="1" applyFont="1" applyFill="1"/>
    <xf numFmtId="0" fontId="9" fillId="0" borderId="0" xfId="6" applyFont="1" applyFill="1"/>
    <xf numFmtId="164" fontId="8" fillId="0" borderId="0" xfId="6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4" fillId="0" borderId="0" xfId="0" applyFont="1" applyBorder="1"/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8" fillId="0" borderId="0" xfId="7" applyNumberFormat="1" applyFont="1" applyFill="1" applyBorder="1" applyAlignment="1" applyProtection="1">
      <alignment vertical="top"/>
    </xf>
    <xf numFmtId="0" fontId="8" fillId="0" borderId="0" xfId="7" applyNumberFormat="1" applyFont="1" applyFill="1" applyBorder="1" applyAlignment="1" applyProtection="1">
      <alignment vertical="center"/>
    </xf>
    <xf numFmtId="0" fontId="9" fillId="0" borderId="0" xfId="7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10" applyFont="1" applyFill="1" applyBorder="1" applyAlignment="1">
      <alignment vertical="center"/>
    </xf>
    <xf numFmtId="0" fontId="17" fillId="0" borderId="0" xfId="10" applyFont="1" applyFill="1" applyBorder="1" applyAlignment="1">
      <alignment horizontal="right" vertical="center"/>
    </xf>
    <xf numFmtId="164" fontId="9" fillId="0" borderId="0" xfId="6" applyNumberFormat="1" applyFont="1" applyFill="1" applyBorder="1"/>
    <xf numFmtId="164" fontId="9" fillId="0" borderId="0" xfId="6" applyNumberFormat="1" applyFont="1" applyFill="1" applyBorder="1" applyAlignment="1">
      <alignment horizontal="center"/>
    </xf>
    <xf numFmtId="0" fontId="6" fillId="0" borderId="0" xfId="6" applyFont="1" applyFill="1"/>
    <xf numFmtId="0" fontId="21" fillId="0" borderId="0" xfId="0" applyFont="1" applyBorder="1" applyAlignment="1">
      <alignment horizontal="center"/>
    </xf>
    <xf numFmtId="164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0" fontId="20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right"/>
    </xf>
    <xf numFmtId="165" fontId="20" fillId="0" borderId="0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21" fillId="0" borderId="0" xfId="7" applyNumberFormat="1" applyFont="1" applyFill="1" applyBorder="1" applyAlignment="1" applyProtection="1">
      <alignment vertical="center"/>
    </xf>
    <xf numFmtId="0" fontId="26" fillId="0" borderId="0" xfId="0" applyFont="1"/>
    <xf numFmtId="0" fontId="14" fillId="0" borderId="0" xfId="0" applyFont="1" applyFill="1" applyBorder="1" applyAlignment="1">
      <alignment horizontal="left" vertical="center"/>
    </xf>
    <xf numFmtId="164" fontId="20" fillId="0" borderId="0" xfId="6" applyNumberFormat="1" applyFont="1" applyFill="1" applyBorder="1"/>
    <xf numFmtId="0" fontId="21" fillId="0" borderId="0" xfId="6" applyFont="1" applyFill="1" applyBorder="1" applyAlignment="1">
      <alignment horizontal="center"/>
    </xf>
    <xf numFmtId="0" fontId="21" fillId="0" borderId="0" xfId="6" applyFont="1" applyFill="1"/>
    <xf numFmtId="0" fontId="20" fillId="0" borderId="0" xfId="6" applyFont="1" applyFill="1"/>
    <xf numFmtId="0" fontId="20" fillId="0" borderId="0" xfId="6" applyFont="1" applyFill="1" applyBorder="1" applyAlignment="1">
      <alignment horizontal="left" wrapText="1"/>
    </xf>
    <xf numFmtId="0" fontId="20" fillId="0" borderId="0" xfId="7" applyNumberFormat="1" applyFont="1" applyFill="1" applyBorder="1" applyAlignment="1" applyProtection="1">
      <alignment vertical="center"/>
    </xf>
    <xf numFmtId="0" fontId="21" fillId="0" borderId="0" xfId="7" applyNumberFormat="1" applyFont="1" applyFill="1" applyBorder="1" applyAlignment="1" applyProtection="1">
      <alignment vertical="top"/>
    </xf>
    <xf numFmtId="0" fontId="21" fillId="0" borderId="0" xfId="7" applyNumberFormat="1" applyFont="1" applyFill="1" applyBorder="1" applyAlignment="1" applyProtection="1">
      <alignment vertical="top"/>
      <protection locked="0"/>
    </xf>
    <xf numFmtId="0" fontId="27" fillId="0" borderId="0" xfId="7" applyNumberFormat="1" applyFont="1" applyFill="1" applyBorder="1" applyAlignment="1" applyProtection="1">
      <alignment vertical="top"/>
      <protection locked="0"/>
    </xf>
    <xf numFmtId="0" fontId="22" fillId="0" borderId="0" xfId="5" applyFont="1" applyBorder="1" applyAlignment="1">
      <alignment horizontal="right" vertical="center"/>
    </xf>
    <xf numFmtId="0" fontId="30" fillId="0" borderId="1" xfId="5" applyFont="1" applyBorder="1" applyAlignment="1">
      <alignment vertical="center"/>
    </xf>
    <xf numFmtId="0" fontId="19" fillId="0" borderId="1" xfId="0" applyFont="1" applyBorder="1"/>
    <xf numFmtId="0" fontId="19" fillId="0" borderId="0" xfId="0" applyFont="1"/>
    <xf numFmtId="0" fontId="30" fillId="0" borderId="0" xfId="0" applyFont="1"/>
    <xf numFmtId="0" fontId="31" fillId="0" borderId="0" xfId="5" applyFont="1" applyAlignment="1">
      <alignment vertical="center"/>
    </xf>
    <xf numFmtId="0" fontId="19" fillId="0" borderId="0" xfId="0" applyFont="1" applyFill="1"/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3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1" fillId="0" borderId="0" xfId="0" applyFont="1" applyFill="1"/>
    <xf numFmtId="0" fontId="30" fillId="0" borderId="1" xfId="0" applyFont="1" applyBorder="1"/>
    <xf numFmtId="0" fontId="36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right" wrapText="1"/>
    </xf>
    <xf numFmtId="0" fontId="34" fillId="0" borderId="0" xfId="0" applyFont="1" applyFill="1" applyBorder="1" applyAlignment="1">
      <alignment horizontal="left" wrapText="1"/>
    </xf>
    <xf numFmtId="0" fontId="22" fillId="0" borderId="0" xfId="5" applyFont="1" applyBorder="1" applyAlignment="1"/>
    <xf numFmtId="0" fontId="22" fillId="0" borderId="0" xfId="5" applyFont="1" applyBorder="1" applyAlignment="1">
      <alignment horizontal="right"/>
    </xf>
    <xf numFmtId="0" fontId="22" fillId="0" borderId="0" xfId="0" applyFont="1" applyBorder="1" applyAlignment="1"/>
    <xf numFmtId="0" fontId="36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166" fontId="14" fillId="0" borderId="0" xfId="1" applyNumberFormat="1" applyFont="1" applyFill="1" applyBorder="1" applyAlignment="1"/>
    <xf numFmtId="0" fontId="8" fillId="0" borderId="0" xfId="5" applyFont="1" applyFill="1" applyAlignment="1"/>
    <xf numFmtId="164" fontId="13" fillId="0" borderId="0" xfId="9" applyNumberFormat="1" applyFont="1" applyFill="1" applyBorder="1" applyAlignment="1">
      <alignment horizontal="right"/>
    </xf>
    <xf numFmtId="164" fontId="13" fillId="0" borderId="2" xfId="9" applyNumberFormat="1" applyFont="1" applyFill="1" applyBorder="1" applyAlignment="1"/>
    <xf numFmtId="164" fontId="13" fillId="0" borderId="0" xfId="9" applyNumberFormat="1" applyFont="1" applyFill="1" applyBorder="1" applyAlignment="1"/>
    <xf numFmtId="164" fontId="14" fillId="0" borderId="0" xfId="9" applyNumberFormat="1" applyFont="1" applyFill="1" applyBorder="1" applyAlignment="1"/>
    <xf numFmtId="0" fontId="21" fillId="0" borderId="0" xfId="5" applyFont="1" applyFill="1" applyAlignment="1">
      <alignment horizontal="left"/>
    </xf>
    <xf numFmtId="166" fontId="14" fillId="0" borderId="0" xfId="0" applyNumberFormat="1" applyFont="1" applyFill="1" applyBorder="1" applyAlignment="1"/>
    <xf numFmtId="164" fontId="13" fillId="0" borderId="4" xfId="9" applyNumberFormat="1" applyFont="1" applyFill="1" applyBorder="1" applyAlignment="1"/>
    <xf numFmtId="0" fontId="16" fillId="0" borderId="0" xfId="10" quotePrefix="1" applyFont="1" applyFill="1" applyBorder="1" applyAlignment="1">
      <alignment horizontal="left"/>
    </xf>
    <xf numFmtId="0" fontId="22" fillId="0" borderId="0" xfId="5" applyFont="1" applyBorder="1" applyAlignment="1">
      <alignment horizontal="left" vertical="center"/>
    </xf>
    <xf numFmtId="0" fontId="22" fillId="0" borderId="0" xfId="5" applyFont="1" applyBorder="1" applyAlignment="1">
      <alignment horizontal="left"/>
    </xf>
    <xf numFmtId="0" fontId="28" fillId="0" borderId="0" xfId="6" applyFont="1" applyFill="1" applyBorder="1" applyAlignment="1">
      <alignment wrapText="1"/>
    </xf>
    <xf numFmtId="0" fontId="29" fillId="0" borderId="0" xfId="6" applyFont="1" applyFill="1" applyBorder="1" applyAlignment="1">
      <alignment wrapText="1"/>
    </xf>
    <xf numFmtId="0" fontId="28" fillId="0" borderId="0" xfId="6" applyFont="1" applyFill="1" applyBorder="1" applyAlignment="1"/>
    <xf numFmtId="0" fontId="21" fillId="0" borderId="0" xfId="6" applyFont="1" applyFill="1" applyBorder="1" applyAlignment="1"/>
    <xf numFmtId="0" fontId="20" fillId="0" borderId="0" xfId="6" applyFont="1" applyFill="1" applyBorder="1" applyAlignment="1"/>
    <xf numFmtId="166" fontId="11" fillId="0" borderId="0" xfId="1" applyNumberFormat="1" applyFont="1" applyFill="1" applyBorder="1" applyAlignment="1" applyProtection="1">
      <alignment horizontal="right"/>
    </xf>
    <xf numFmtId="0" fontId="8" fillId="0" borderId="0" xfId="7" applyNumberFormat="1" applyFont="1" applyFill="1" applyBorder="1" applyAlignment="1" applyProtection="1"/>
    <xf numFmtId="0" fontId="21" fillId="0" borderId="0" xfId="0" applyFont="1" applyFill="1" applyBorder="1" applyAlignment="1">
      <alignment horizontal="left" vertical="center"/>
    </xf>
    <xf numFmtId="0" fontId="30" fillId="0" borderId="0" xfId="0" applyFont="1" applyFill="1"/>
    <xf numFmtId="0" fontId="13" fillId="0" borderId="0" xfId="0" applyFont="1" applyFill="1" applyBorder="1" applyAlignment="1">
      <alignment horizontal="left"/>
    </xf>
    <xf numFmtId="164" fontId="14" fillId="0" borderId="0" xfId="0" applyNumberFormat="1" applyFont="1" applyFill="1" applyBorder="1"/>
    <xf numFmtId="0" fontId="3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2" fillId="0" borderId="0" xfId="5" applyFont="1" applyFill="1" applyBorder="1" applyAlignment="1"/>
    <xf numFmtId="0" fontId="22" fillId="0" borderId="0" xfId="0" applyFont="1" applyFill="1" applyBorder="1" applyAlignment="1"/>
    <xf numFmtId="0" fontId="33" fillId="0" borderId="0" xfId="0" applyFont="1" applyFill="1" applyBorder="1" applyAlignment="1">
      <alignment horizontal="center" wrapText="1"/>
    </xf>
    <xf numFmtId="15" fontId="10" fillId="0" borderId="0" xfId="5" applyNumberFormat="1" applyFont="1" applyFill="1" applyBorder="1" applyAlignment="1">
      <alignment horizontal="center" wrapText="1"/>
    </xf>
    <xf numFmtId="0" fontId="9" fillId="0" borderId="0" xfId="6" applyFont="1" applyFill="1" applyBorder="1" applyAlignment="1">
      <alignment horizontal="center"/>
    </xf>
    <xf numFmtId="0" fontId="23" fillId="0" borderId="0" xfId="6" applyFont="1" applyFill="1" applyBorder="1" applyAlignment="1">
      <alignment horizontal="center"/>
    </xf>
    <xf numFmtId="0" fontId="8" fillId="0" borderId="0" xfId="6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/>
    <xf numFmtId="0" fontId="22" fillId="0" borderId="0" xfId="5" applyFont="1" applyFill="1" applyBorder="1" applyAlignment="1">
      <alignment horizontal="center"/>
    </xf>
    <xf numFmtId="0" fontId="37" fillId="0" borderId="0" xfId="0" applyFont="1" applyFill="1" applyBorder="1" applyAlignment="1"/>
    <xf numFmtId="0" fontId="20" fillId="0" borderId="0" xfId="0" applyFont="1" applyFill="1" applyBorder="1" applyAlignment="1">
      <alignment horizontal="left" vertical="center"/>
    </xf>
    <xf numFmtId="0" fontId="9" fillId="0" borderId="0" xfId="5" applyFont="1" applyFill="1" applyBorder="1" applyAlignment="1">
      <alignment horizontal="left" vertical="center"/>
    </xf>
    <xf numFmtId="0" fontId="21" fillId="0" borderId="0" xfId="0" applyFont="1" applyFill="1" applyBorder="1" applyAlignment="1"/>
    <xf numFmtId="0" fontId="12" fillId="0" borderId="0" xfId="5" applyFont="1" applyFill="1" applyBorder="1" applyAlignment="1"/>
    <xf numFmtId="0" fontId="8" fillId="0" borderId="0" xfId="0" applyFont="1" applyFill="1" applyBorder="1" applyAlignment="1"/>
    <xf numFmtId="0" fontId="12" fillId="0" borderId="0" xfId="5" applyFont="1" applyFill="1" applyBorder="1" applyAlignment="1">
      <alignment horizontal="right"/>
    </xf>
    <xf numFmtId="0" fontId="12" fillId="0" borderId="0" xfId="5" applyFont="1" applyFill="1" applyBorder="1" applyAlignment="1">
      <alignment vertical="center"/>
    </xf>
    <xf numFmtId="0" fontId="12" fillId="0" borderId="0" xfId="0" applyFont="1" applyFill="1" applyBorder="1"/>
    <xf numFmtId="0" fontId="22" fillId="0" borderId="0" xfId="5" applyFont="1" applyFill="1" applyBorder="1" applyAlignment="1">
      <alignment vertical="center"/>
    </xf>
    <xf numFmtId="0" fontId="22" fillId="0" borderId="0" xfId="5" quotePrefix="1" applyFont="1" applyFill="1" applyBorder="1" applyAlignment="1">
      <alignment horizontal="left"/>
    </xf>
    <xf numFmtId="0" fontId="37" fillId="0" borderId="0" xfId="0" applyFont="1" applyFill="1" applyBorder="1"/>
    <xf numFmtId="0" fontId="25" fillId="0" borderId="0" xfId="5" quotePrefix="1" applyFont="1" applyFill="1" applyBorder="1" applyAlignment="1">
      <alignment horizontal="right"/>
    </xf>
    <xf numFmtId="0" fontId="22" fillId="0" borderId="0" xfId="0" applyFont="1" applyFill="1" applyBorder="1"/>
    <xf numFmtId="0" fontId="12" fillId="0" borderId="0" xfId="5" applyFont="1" applyFill="1" applyBorder="1" applyAlignment="1">
      <alignment horizontal="right" vertical="center"/>
    </xf>
    <xf numFmtId="0" fontId="12" fillId="0" borderId="0" xfId="5" applyFont="1" applyFill="1" applyBorder="1" applyAlignment="1">
      <alignment horizontal="left" vertical="center"/>
    </xf>
    <xf numFmtId="0" fontId="7" fillId="0" borderId="0" xfId="5" applyFont="1" applyFill="1" applyBorder="1" applyAlignment="1">
      <alignment vertical="center"/>
    </xf>
    <xf numFmtId="0" fontId="8" fillId="0" borderId="0" xfId="0" applyFont="1" applyAlignment="1">
      <alignment vertical="center"/>
    </xf>
    <xf numFmtId="164" fontId="13" fillId="0" borderId="2" xfId="9" applyNumberFormat="1" applyFont="1" applyFill="1" applyBorder="1" applyAlignment="1">
      <alignment horizontal="right"/>
    </xf>
    <xf numFmtId="164" fontId="13" fillId="0" borderId="4" xfId="9" applyNumberFormat="1" applyFont="1" applyFill="1" applyBorder="1" applyAlignment="1">
      <alignment horizontal="right"/>
    </xf>
    <xf numFmtId="164" fontId="13" fillId="0" borderId="5" xfId="9" applyNumberFormat="1" applyFont="1" applyFill="1" applyBorder="1" applyAlignment="1"/>
    <xf numFmtId="0" fontId="5" fillId="0" borderId="0" xfId="3" applyFont="1" applyFill="1" applyBorder="1" applyAlignment="1">
      <alignment horizontal="left" vertical="center"/>
    </xf>
    <xf numFmtId="0" fontId="20" fillId="0" borderId="0" xfId="3" applyFont="1" applyFill="1" applyBorder="1" applyAlignment="1">
      <alignment horizontal="left" vertical="center"/>
    </xf>
    <xf numFmtId="0" fontId="11" fillId="0" borderId="0" xfId="5" applyFont="1" applyFill="1" applyBorder="1" applyAlignment="1"/>
    <xf numFmtId="0" fontId="11" fillId="0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 wrapText="1"/>
    </xf>
    <xf numFmtId="0" fontId="8" fillId="0" borderId="0" xfId="3" applyFont="1" applyFill="1" applyBorder="1" applyAlignment="1"/>
    <xf numFmtId="0" fontId="14" fillId="0" borderId="0" xfId="3" applyFont="1" applyFill="1" applyBorder="1" applyAlignment="1"/>
    <xf numFmtId="0" fontId="12" fillId="0" borderId="0" xfId="3" applyFont="1" applyFill="1" applyBorder="1"/>
    <xf numFmtId="0" fontId="14" fillId="0" borderId="0" xfId="3" applyFont="1" applyFill="1" applyBorder="1"/>
    <xf numFmtId="0" fontId="14" fillId="0" borderId="0" xfId="3" applyFont="1" applyFill="1" applyBorder="1" applyAlignment="1">
      <alignment horizontal="center"/>
    </xf>
    <xf numFmtId="0" fontId="36" fillId="0" borderId="0" xfId="3" applyFont="1" applyFill="1" applyBorder="1" applyAlignment="1">
      <alignment horizontal="left" vertical="center"/>
    </xf>
    <xf numFmtId="0" fontId="33" fillId="0" borderId="0" xfId="3" applyFont="1" applyFill="1" applyBorder="1" applyAlignment="1">
      <alignment horizontal="center" wrapText="1"/>
    </xf>
    <xf numFmtId="0" fontId="40" fillId="0" borderId="0" xfId="7" applyNumberFormat="1" applyFont="1" applyFill="1" applyBorder="1" applyAlignment="1" applyProtection="1">
      <alignment vertical="center"/>
    </xf>
    <xf numFmtId="164" fontId="16" fillId="0" borderId="0" xfId="10" quotePrefix="1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vertical="center"/>
    </xf>
    <xf numFmtId="164" fontId="29" fillId="0" borderId="0" xfId="0" applyNumberFormat="1" applyFont="1" applyFill="1" applyBorder="1" applyAlignment="1">
      <alignment horizontal="center"/>
    </xf>
    <xf numFmtId="164" fontId="28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31" fillId="0" borderId="0" xfId="0" applyFont="1"/>
    <xf numFmtId="0" fontId="5" fillId="0" borderId="0" xfId="3" applyFont="1" applyFill="1" applyBorder="1" applyAlignment="1"/>
    <xf numFmtId="0" fontId="11" fillId="0" borderId="0" xfId="5" applyFont="1" applyFill="1" applyBorder="1" applyAlignment="1">
      <alignment vertical="center"/>
    </xf>
    <xf numFmtId="0" fontId="5" fillId="0" borderId="0" xfId="7" applyNumberFormat="1" applyFont="1" applyFill="1" applyBorder="1" applyAlignment="1" applyProtection="1"/>
    <xf numFmtId="0" fontId="5" fillId="0" borderId="0" xfId="3" applyFont="1" applyFill="1" applyBorder="1" applyAlignment="1">
      <alignment horizontal="center"/>
    </xf>
    <xf numFmtId="0" fontId="42" fillId="0" borderId="0" xfId="3" applyFont="1" applyFill="1" applyBorder="1" applyAlignment="1"/>
    <xf numFmtId="0" fontId="41" fillId="0" borderId="0" xfId="3" applyFont="1" applyFill="1" applyBorder="1" applyAlignment="1">
      <alignment horizontal="right"/>
    </xf>
    <xf numFmtId="0" fontId="11" fillId="0" borderId="0" xfId="3" applyFont="1" applyFill="1" applyBorder="1" applyAlignment="1">
      <alignment horizontal="right"/>
    </xf>
    <xf numFmtId="0" fontId="11" fillId="0" borderId="0" xfId="7" applyNumberFormat="1" applyFont="1" applyFill="1" applyBorder="1" applyAlignment="1" applyProtection="1"/>
    <xf numFmtId="166" fontId="11" fillId="0" borderId="1" xfId="7" applyNumberFormat="1" applyFont="1" applyFill="1" applyBorder="1" applyAlignment="1" applyProtection="1"/>
    <xf numFmtId="166" fontId="5" fillId="0" borderId="0" xfId="7" applyNumberFormat="1" applyFont="1" applyFill="1" applyBorder="1" applyAlignment="1" applyProtection="1"/>
    <xf numFmtId="166" fontId="5" fillId="0" borderId="0" xfId="1" applyNumberFormat="1" applyFont="1" applyFill="1" applyBorder="1" applyAlignment="1" applyProtection="1"/>
    <xf numFmtId="0" fontId="41" fillId="0" borderId="0" xfId="7" applyNumberFormat="1" applyFont="1" applyFill="1" applyBorder="1" applyAlignment="1" applyProtection="1"/>
    <xf numFmtId="0" fontId="42" fillId="0" borderId="0" xfId="7" applyNumberFormat="1" applyFont="1" applyFill="1" applyBorder="1" applyAlignment="1" applyProtection="1"/>
    <xf numFmtId="0" fontId="42" fillId="0" borderId="0" xfId="7" applyNumberFormat="1" applyFont="1" applyFill="1" applyBorder="1" applyAlignment="1" applyProtection="1">
      <alignment horizontal="left"/>
    </xf>
    <xf numFmtId="166" fontId="42" fillId="0" borderId="0" xfId="1" applyNumberFormat="1" applyFont="1" applyFill="1" applyBorder="1" applyAlignment="1" applyProtection="1"/>
    <xf numFmtId="0" fontId="5" fillId="0" borderId="0" xfId="7" applyNumberFormat="1" applyFont="1" applyFill="1" applyBorder="1" applyAlignment="1" applyProtection="1">
      <alignment horizontal="left"/>
    </xf>
    <xf numFmtId="0" fontId="5" fillId="0" borderId="0" xfId="3" applyNumberFormat="1" applyFont="1" applyFill="1" applyBorder="1" applyAlignment="1" applyProtection="1">
      <alignment horizontal="left"/>
    </xf>
    <xf numFmtId="0" fontId="11" fillId="0" borderId="0" xfId="8" applyNumberFormat="1" applyFont="1" applyFill="1" applyBorder="1" applyAlignment="1" applyProtection="1">
      <alignment vertical="center"/>
    </xf>
    <xf numFmtId="166" fontId="11" fillId="0" borderId="3" xfId="1" applyNumberFormat="1" applyFont="1" applyFill="1" applyBorder="1" applyAlignment="1" applyProtection="1">
      <alignment horizontal="right"/>
    </xf>
    <xf numFmtId="0" fontId="5" fillId="0" borderId="0" xfId="7" applyNumberFormat="1" applyFont="1" applyFill="1" applyBorder="1" applyAlignment="1" applyProtection="1">
      <alignment horizontal="center"/>
    </xf>
    <xf numFmtId="166" fontId="11" fillId="0" borderId="4" xfId="1" applyNumberFormat="1" applyFont="1" applyFill="1" applyBorder="1" applyAlignment="1" applyProtection="1">
      <alignment horizontal="right"/>
    </xf>
    <xf numFmtId="0" fontId="43" fillId="0" borderId="0" xfId="8" applyNumberFormat="1" applyFont="1" applyFill="1" applyBorder="1" applyAlignment="1" applyProtection="1">
      <alignment vertical="center"/>
    </xf>
    <xf numFmtId="0" fontId="41" fillId="0" borderId="0" xfId="3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9" fillId="0" borderId="1" xfId="5" applyFont="1" applyFill="1" applyBorder="1" applyAlignment="1">
      <alignment horizontal="left" vertical="center"/>
    </xf>
    <xf numFmtId="0" fontId="5" fillId="0" borderId="0" xfId="7" applyNumberFormat="1" applyFont="1" applyFill="1" applyBorder="1" applyAlignment="1" applyProtection="1">
      <alignment horizontal="left" vertical="center"/>
    </xf>
    <xf numFmtId="166" fontId="11" fillId="0" borderId="1" xfId="1" applyNumberFormat="1" applyFont="1" applyFill="1" applyBorder="1" applyAlignment="1" applyProtection="1">
      <alignment horizontal="right"/>
    </xf>
    <xf numFmtId="166" fontId="5" fillId="0" borderId="1" xfId="1" applyNumberFormat="1" applyFont="1" applyFill="1" applyBorder="1" applyAlignment="1" applyProtection="1"/>
    <xf numFmtId="0" fontId="42" fillId="0" borderId="0" xfId="8" applyNumberFormat="1" applyFont="1" applyFill="1" applyBorder="1" applyAlignment="1" applyProtection="1">
      <alignment vertical="center" wrapText="1"/>
    </xf>
    <xf numFmtId="0" fontId="43" fillId="0" borderId="0" xfId="3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vertical="center"/>
    </xf>
    <xf numFmtId="166" fontId="5" fillId="0" borderId="0" xfId="1" applyNumberFormat="1" applyFont="1" applyFill="1" applyBorder="1" applyAlignment="1" applyProtection="1">
      <alignment horizontal="right"/>
    </xf>
    <xf numFmtId="0" fontId="21" fillId="0" borderId="0" xfId="0" applyFont="1" applyFill="1" applyBorder="1" applyAlignment="1">
      <alignment horizontal="left"/>
    </xf>
    <xf numFmtId="0" fontId="21" fillId="0" borderId="0" xfId="6" applyFont="1" applyFill="1" applyBorder="1" applyAlignment="1">
      <alignment wrapText="1"/>
    </xf>
    <xf numFmtId="0" fontId="20" fillId="0" borderId="0" xfId="6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44" fillId="0" borderId="0" xfId="0" applyFont="1" applyFill="1"/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/>
    <xf numFmtId="0" fontId="45" fillId="0" borderId="0" xfId="0" applyFont="1" applyBorder="1"/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7" fillId="0" borderId="0" xfId="0" applyFont="1" applyFill="1" applyBorder="1" applyAlignment="1"/>
    <xf numFmtId="164" fontId="46" fillId="0" borderId="0" xfId="0" applyNumberFormat="1" applyFont="1" applyFill="1" applyBorder="1" applyAlignment="1">
      <alignment horizontal="right"/>
    </xf>
    <xf numFmtId="0" fontId="50" fillId="0" borderId="0" xfId="5" applyFont="1" applyFill="1" applyBorder="1" applyAlignment="1"/>
    <xf numFmtId="0" fontId="49" fillId="0" borderId="0" xfId="0" applyFont="1" applyFill="1" applyBorder="1" applyAlignment="1"/>
    <xf numFmtId="0" fontId="49" fillId="0" borderId="0" xfId="0" applyFont="1" applyFill="1" applyBorder="1"/>
    <xf numFmtId="0" fontId="51" fillId="0" borderId="0" xfId="0" applyFont="1" applyFill="1" applyBorder="1" applyAlignment="1">
      <alignment horizontal="center"/>
    </xf>
    <xf numFmtId="164" fontId="52" fillId="0" borderId="0" xfId="9" applyNumberFormat="1" applyFont="1" applyFill="1" applyBorder="1" applyAlignment="1"/>
    <xf numFmtId="0" fontId="45" fillId="0" borderId="0" xfId="6" applyFont="1" applyFill="1" applyBorder="1" applyAlignment="1">
      <alignment horizontal="center"/>
    </xf>
    <xf numFmtId="0" fontId="45" fillId="0" borderId="0" xfId="6" applyFont="1" applyFill="1"/>
    <xf numFmtId="0" fontId="45" fillId="2" borderId="0" xfId="6" applyFont="1" applyFill="1"/>
    <xf numFmtId="0" fontId="45" fillId="0" borderId="0" xfId="6" applyFont="1" applyFill="1" applyAlignment="1">
      <alignment horizontal="center"/>
    </xf>
    <xf numFmtId="164" fontId="45" fillId="0" borderId="0" xfId="6" applyNumberFormat="1" applyFont="1" applyFill="1" applyAlignment="1">
      <alignment horizontal="right"/>
    </xf>
    <xf numFmtId="0" fontId="45" fillId="0" borderId="0" xfId="7" applyNumberFormat="1" applyFont="1" applyFill="1" applyBorder="1" applyAlignment="1" applyProtection="1">
      <alignment vertical="top"/>
    </xf>
    <xf numFmtId="166" fontId="46" fillId="0" borderId="0" xfId="1" applyNumberFormat="1" applyFont="1" applyFill="1" applyBorder="1" applyAlignment="1" applyProtection="1">
      <alignment horizontal="right"/>
    </xf>
    <xf numFmtId="166" fontId="47" fillId="0" borderId="0" xfId="1" applyNumberFormat="1" applyFont="1" applyFill="1" applyBorder="1" applyAlignment="1" applyProtection="1">
      <alignment horizontal="right"/>
    </xf>
    <xf numFmtId="0" fontId="45" fillId="0" borderId="0" xfId="7" applyNumberFormat="1" applyFont="1" applyFill="1" applyBorder="1" applyAlignment="1" applyProtection="1"/>
    <xf numFmtId="0" fontId="5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/>
    <xf numFmtId="0" fontId="45" fillId="3" borderId="0" xfId="6" applyFont="1" applyFill="1"/>
    <xf numFmtId="0" fontId="21" fillId="0" borderId="0" xfId="0" applyFont="1" applyFill="1" applyBorder="1" applyAlignment="1">
      <alignment horizontal="left"/>
    </xf>
    <xf numFmtId="0" fontId="41" fillId="0" borderId="0" xfId="7" applyNumberFormat="1" applyFont="1" applyFill="1" applyBorder="1" applyAlignment="1" applyProtection="1">
      <alignment horizontal="center" wrapText="1"/>
    </xf>
    <xf numFmtId="166" fontId="42" fillId="0" borderId="1" xfId="1" applyNumberFormat="1" applyFont="1" applyFill="1" applyBorder="1" applyAlignment="1" applyProtection="1"/>
    <xf numFmtId="0" fontId="19" fillId="0" borderId="0" xfId="5" applyFont="1" applyFill="1" applyBorder="1" applyAlignment="1"/>
    <xf numFmtId="0" fontId="20" fillId="0" borderId="0" xfId="9" applyFont="1" applyFill="1" applyBorder="1" applyAlignment="1">
      <alignment horizontal="center" vertical="center"/>
    </xf>
    <xf numFmtId="165" fontId="20" fillId="0" borderId="0" xfId="1" applyNumberFormat="1" applyFont="1" applyFill="1" applyBorder="1" applyAlignment="1">
      <alignment horizontal="right"/>
    </xf>
    <xf numFmtId="165" fontId="20" fillId="0" borderId="0" xfId="1" applyNumberFormat="1" applyFont="1" applyFill="1" applyBorder="1"/>
    <xf numFmtId="166" fontId="20" fillId="0" borderId="0" xfId="1" applyNumberFormat="1" applyFont="1" applyFill="1" applyBorder="1" applyAlignment="1" applyProtection="1">
      <alignment horizontal="right"/>
    </xf>
    <xf numFmtId="0" fontId="21" fillId="0" borderId="0" xfId="7" applyNumberFormat="1" applyFont="1" applyFill="1" applyBorder="1" applyAlignment="1" applyProtection="1"/>
    <xf numFmtId="0" fontId="29" fillId="0" borderId="0" xfId="0" applyFont="1" applyFill="1" applyBorder="1" applyAlignment="1">
      <alignment horizontal="center"/>
    </xf>
    <xf numFmtId="0" fontId="20" fillId="0" borderId="0" xfId="9" applyFont="1" applyFill="1" applyBorder="1" applyAlignment="1">
      <alignment horizontal="left" vertical="center"/>
    </xf>
    <xf numFmtId="0" fontId="22" fillId="0" borderId="0" xfId="5" applyFont="1" applyFill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/>
    <xf numFmtId="0" fontId="33" fillId="0" borderId="0" xfId="0" applyFont="1" applyFill="1" applyBorder="1"/>
    <xf numFmtId="0" fontId="28" fillId="0" borderId="0" xfId="6" applyFont="1" applyFill="1" applyBorder="1" applyAlignment="1">
      <alignment horizontal="left" wrapText="1"/>
    </xf>
    <xf numFmtId="15" fontId="10" fillId="0" borderId="0" xfId="5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right"/>
    </xf>
    <xf numFmtId="37" fontId="45" fillId="0" borderId="0" xfId="0" applyNumberFormat="1" applyFont="1" applyBorder="1" applyAlignment="1">
      <alignment horizontal="right"/>
    </xf>
    <xf numFmtId="165" fontId="46" fillId="0" borderId="0" xfId="0" applyNumberFormat="1" applyFont="1" applyFill="1" applyBorder="1" applyAlignment="1">
      <alignment horizontal="right"/>
    </xf>
    <xf numFmtId="165" fontId="46" fillId="0" borderId="0" xfId="0" applyNumberFormat="1" applyFont="1" applyBorder="1" applyAlignment="1">
      <alignment horizontal="right"/>
    </xf>
    <xf numFmtId="0" fontId="53" fillId="0" borderId="0" xfId="0" applyFont="1" applyFill="1" applyBorder="1" applyAlignment="1">
      <alignment horizontal="left" vertical="center"/>
    </xf>
    <xf numFmtId="49" fontId="51" fillId="0" borderId="0" xfId="7" applyNumberFormat="1" applyFont="1" applyFill="1" applyBorder="1" applyAlignment="1">
      <alignment horizontal="right" wrapText="1"/>
    </xf>
    <xf numFmtId="164" fontId="54" fillId="0" borderId="0" xfId="6" applyNumberFormat="1" applyFont="1" applyFill="1" applyBorder="1" applyAlignment="1"/>
    <xf numFmtId="164" fontId="46" fillId="0" borderId="0" xfId="6" applyNumberFormat="1" applyFont="1" applyFill="1" applyBorder="1" applyAlignment="1"/>
    <xf numFmtId="164" fontId="55" fillId="0" borderId="0" xfId="6" applyNumberFormat="1" applyFont="1" applyFill="1" applyBorder="1" applyAlignment="1"/>
    <xf numFmtId="0" fontId="54" fillId="0" borderId="0" xfId="6" applyFont="1" applyFill="1" applyBorder="1" applyAlignment="1">
      <alignment horizontal="center"/>
    </xf>
    <xf numFmtId="164" fontId="46" fillId="0" borderId="0" xfId="6" applyNumberFormat="1" applyFont="1" applyFill="1" applyBorder="1" applyAlignment="1">
      <alignment horizontal="center"/>
    </xf>
    <xf numFmtId="164" fontId="46" fillId="0" borderId="1" xfId="6" applyNumberFormat="1" applyFont="1" applyFill="1" applyBorder="1" applyAlignment="1">
      <alignment horizontal="right"/>
    </xf>
    <xf numFmtId="0" fontId="45" fillId="0" borderId="0" xfId="6" applyFont="1" applyFill="1" applyBorder="1" applyAlignment="1">
      <alignment horizontal="right"/>
    </xf>
    <xf numFmtId="164" fontId="46" fillId="0" borderId="3" xfId="6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164" fontId="20" fillId="0" borderId="2" xfId="0" applyNumberFormat="1" applyFont="1" applyFill="1" applyBorder="1" applyAlignment="1">
      <alignment horizontal="right"/>
    </xf>
    <xf numFmtId="164" fontId="21" fillId="0" borderId="1" xfId="0" applyNumberFormat="1" applyFont="1" applyFill="1" applyBorder="1" applyAlignment="1">
      <alignment horizontal="right"/>
    </xf>
    <xf numFmtId="164" fontId="20" fillId="0" borderId="3" xfId="0" applyNumberFormat="1" applyFont="1" applyFill="1" applyBorder="1" applyAlignment="1">
      <alignment horizontal="right"/>
    </xf>
    <xf numFmtId="167" fontId="20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 wrapText="1"/>
    </xf>
    <xf numFmtId="164" fontId="23" fillId="0" borderId="0" xfId="0" applyNumberFormat="1" applyFont="1" applyFill="1" applyBorder="1" applyAlignment="1">
      <alignment horizontal="right" wrapText="1"/>
    </xf>
    <xf numFmtId="164" fontId="8" fillId="0" borderId="0" xfId="6" applyNumberFormat="1" applyFont="1" applyFill="1" applyBorder="1" applyAlignment="1">
      <alignment horizontal="right"/>
    </xf>
    <xf numFmtId="164" fontId="20" fillId="0" borderId="2" xfId="6" applyNumberFormat="1" applyFont="1" applyFill="1" applyBorder="1" applyAlignment="1">
      <alignment horizontal="right"/>
    </xf>
    <xf numFmtId="164" fontId="9" fillId="0" borderId="0" xfId="6" applyNumberFormat="1" applyFont="1" applyFill="1" applyBorder="1" applyAlignment="1">
      <alignment horizontal="right"/>
    </xf>
    <xf numFmtId="3" fontId="8" fillId="0" borderId="0" xfId="6" applyNumberFormat="1" applyFont="1" applyFill="1"/>
    <xf numFmtId="164" fontId="20" fillId="0" borderId="1" xfId="6" applyNumberFormat="1" applyFont="1" applyFill="1" applyBorder="1" applyAlignment="1">
      <alignment horizontal="right"/>
    </xf>
    <xf numFmtId="164" fontId="21" fillId="0" borderId="0" xfId="6" applyNumberFormat="1" applyFont="1" applyFill="1" applyBorder="1" applyAlignment="1">
      <alignment horizontal="right"/>
    </xf>
    <xf numFmtId="164" fontId="20" fillId="0" borderId="3" xfId="6" applyNumberFormat="1" applyFont="1" applyFill="1" applyBorder="1" applyAlignment="1">
      <alignment horizontal="right"/>
    </xf>
    <xf numFmtId="164" fontId="20" fillId="0" borderId="0" xfId="6" applyNumberFormat="1" applyFont="1" applyFill="1" applyBorder="1" applyAlignment="1">
      <alignment horizontal="right"/>
    </xf>
    <xf numFmtId="164" fontId="8" fillId="0" borderId="0" xfId="6" applyNumberFormat="1" applyFont="1" applyFill="1" applyAlignment="1">
      <alignment horizontal="right"/>
    </xf>
    <xf numFmtId="164" fontId="14" fillId="0" borderId="0" xfId="0" applyNumberFormat="1" applyFont="1" applyFill="1" applyBorder="1" applyAlignment="1"/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right" vertical="top" wrapText="1"/>
    </xf>
    <xf numFmtId="164" fontId="23" fillId="0" borderId="0" xfId="0" applyNumberFormat="1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left" vertical="center" wrapText="1"/>
    </xf>
    <xf numFmtId="0" fontId="9" fillId="0" borderId="0" xfId="5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5" xfId="5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4" fillId="0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/>
    </xf>
    <xf numFmtId="0" fontId="41" fillId="0" borderId="0" xfId="7" applyNumberFormat="1" applyFont="1" applyFill="1" applyBorder="1" applyAlignment="1" applyProtection="1">
      <alignment horizontal="center" vertical="top" wrapText="1"/>
    </xf>
    <xf numFmtId="0" fontId="5" fillId="0" borderId="0" xfId="3" applyFont="1" applyFill="1" applyBorder="1" applyAlignment="1">
      <alignment horizontal="center" vertical="top"/>
    </xf>
    <xf numFmtId="0" fontId="41" fillId="0" borderId="0" xfId="7" applyNumberFormat="1" applyFont="1" applyFill="1" applyBorder="1" applyAlignment="1" applyProtection="1">
      <alignment horizontal="right" wrapText="1"/>
    </xf>
    <xf numFmtId="0" fontId="5" fillId="0" borderId="0" xfId="3" applyFont="1" applyFill="1" applyBorder="1" applyAlignment="1">
      <alignment horizontal="right"/>
    </xf>
    <xf numFmtId="0" fontId="41" fillId="0" borderId="0" xfId="7" applyNumberFormat="1" applyFont="1" applyFill="1" applyBorder="1" applyAlignment="1" applyProtection="1">
      <alignment horizontal="center"/>
    </xf>
    <xf numFmtId="0" fontId="41" fillId="0" borderId="0" xfId="7" applyNumberFormat="1" applyFont="1" applyFill="1" applyBorder="1" applyAlignment="1" applyProtection="1">
      <alignment horizontal="center" wrapText="1"/>
    </xf>
    <xf numFmtId="0" fontId="12" fillId="0" borderId="0" xfId="5" applyFont="1" applyFill="1" applyBorder="1" applyAlignment="1">
      <alignment horizontal="center"/>
    </xf>
  </cellXfs>
  <cellStyles count="12">
    <cellStyle name="Comma" xfId="1" builtinId="3"/>
    <cellStyle name="Comma 2" xfId="2"/>
    <cellStyle name="Comma 2 2" xfId="11"/>
    <cellStyle name="Normal" xfId="0" builtinId="0"/>
    <cellStyle name="Normal 2" xfId="3"/>
    <cellStyle name="Normal 2 2" xfId="4"/>
    <cellStyle name="Normal_BAL" xfId="5"/>
    <cellStyle name="Normal_Financial statements 2000 Alcomet" xfId="6"/>
    <cellStyle name="Normal_Financial statements_bg model 2002" xfId="7"/>
    <cellStyle name="Normal_Financial statements_bg model 2002 2" xfId="8"/>
    <cellStyle name="Normal_P&amp;L" xfId="9"/>
    <cellStyle name="Normal_P&amp;L_Financial statements_bg model 200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2\Audit\Neochim%20AD%20&amp;%20Conso\Separate%20FS\A%20-%20Financial%20statements\3%20-%20Financial%20Statements\A301_Neochim%20FS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IS"/>
      <sheetName val="BS"/>
      <sheetName val="CFS"/>
      <sheetName val="EQS"/>
    </sheetNames>
    <sheetDataSet>
      <sheetData sheetId="0">
        <row r="1">
          <cell r="D1" t="str">
            <v>НЕОХИМ АД</v>
          </cell>
        </row>
      </sheetData>
      <sheetData sheetId="1">
        <row r="31">
          <cell r="B31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83"/>
  <sheetViews>
    <sheetView zoomScaleNormal="145" workbookViewId="0">
      <selection activeCell="D18" sqref="D18"/>
    </sheetView>
  </sheetViews>
  <sheetFormatPr defaultColWidth="0" defaultRowHeight="12.75" customHeight="1" zeroHeight="1"/>
  <cols>
    <col min="1" max="2" width="9.28515625" style="52" customWidth="1"/>
    <col min="3" max="3" width="18.42578125" style="52" customWidth="1"/>
    <col min="4" max="9" width="9.28515625" style="52" customWidth="1"/>
    <col min="10" max="16384" width="9.28515625" style="52" hidden="1"/>
  </cols>
  <sheetData>
    <row r="1" spans="1:9" ht="18.75">
      <c r="A1" s="50" t="s">
        <v>0</v>
      </c>
      <c r="B1" s="51"/>
      <c r="C1" s="51"/>
      <c r="D1" s="67" t="s">
        <v>37</v>
      </c>
      <c r="E1" s="51"/>
      <c r="F1" s="51"/>
      <c r="G1" s="51"/>
      <c r="H1" s="51"/>
    </row>
    <row r="2" spans="1:9"/>
    <row r="3" spans="1:9"/>
    <row r="4" spans="1:9"/>
    <row r="5" spans="1:9" ht="18.75">
      <c r="A5" s="53" t="s">
        <v>23</v>
      </c>
      <c r="D5" s="55"/>
      <c r="F5" s="167"/>
      <c r="G5" s="167"/>
      <c r="H5" s="167"/>
      <c r="I5" s="167"/>
    </row>
    <row r="6" spans="1:9" ht="17.25" customHeight="1">
      <c r="A6" s="53"/>
      <c r="C6" s="66" t="s">
        <v>53</v>
      </c>
      <c r="D6" s="167" t="s">
        <v>29</v>
      </c>
      <c r="F6" s="167"/>
      <c r="G6" s="167"/>
      <c r="H6" s="167"/>
      <c r="I6" s="167"/>
    </row>
    <row r="7" spans="1:9" ht="17.25" customHeight="1">
      <c r="A7" s="53"/>
      <c r="C7" s="66" t="s">
        <v>61</v>
      </c>
      <c r="D7" s="167" t="s">
        <v>102</v>
      </c>
      <c r="F7" s="167"/>
      <c r="G7" s="167"/>
      <c r="H7" s="167"/>
      <c r="I7" s="167"/>
    </row>
    <row r="8" spans="1:9" ht="18.75">
      <c r="A8" s="53"/>
      <c r="C8" s="66" t="s">
        <v>54</v>
      </c>
      <c r="D8" s="167" t="s">
        <v>26</v>
      </c>
      <c r="F8" s="167"/>
      <c r="G8" s="167"/>
      <c r="H8" s="167"/>
      <c r="I8" s="167"/>
    </row>
    <row r="9" spans="1:9" ht="18.75">
      <c r="A9" s="53"/>
      <c r="C9" s="66"/>
      <c r="D9" s="167" t="s">
        <v>64</v>
      </c>
      <c r="F9" s="167"/>
      <c r="G9" s="167"/>
      <c r="H9" s="167"/>
      <c r="I9" s="167"/>
    </row>
    <row r="10" spans="1:9" ht="15.75">
      <c r="A10" s="54"/>
      <c r="C10" s="66"/>
      <c r="D10" s="167" t="s">
        <v>24</v>
      </c>
      <c r="F10" s="54"/>
      <c r="G10" s="167"/>
      <c r="H10" s="167"/>
      <c r="I10" s="167"/>
    </row>
    <row r="11" spans="1:9" ht="18.75">
      <c r="A11" s="53"/>
      <c r="C11" s="66"/>
      <c r="D11" s="167" t="s">
        <v>25</v>
      </c>
      <c r="F11" s="167"/>
      <c r="G11" s="167"/>
      <c r="H11" s="167"/>
      <c r="I11" s="167"/>
    </row>
    <row r="12" spans="1:9" ht="18.75">
      <c r="A12" s="53"/>
      <c r="C12" s="66"/>
      <c r="D12" s="66" t="s">
        <v>97</v>
      </c>
      <c r="E12" s="55"/>
      <c r="F12" s="66"/>
      <c r="G12" s="66"/>
      <c r="H12" s="66"/>
      <c r="I12" s="66"/>
    </row>
    <row r="13" spans="1:9" ht="18.75">
      <c r="A13" s="53"/>
      <c r="C13" s="66"/>
      <c r="D13" s="66" t="s">
        <v>125</v>
      </c>
      <c r="E13" s="55"/>
      <c r="F13" s="66"/>
      <c r="G13" s="66"/>
      <c r="H13" s="66"/>
      <c r="I13" s="66"/>
    </row>
    <row r="14" spans="1:9" ht="18.75">
      <c r="A14" s="53"/>
      <c r="C14" s="66"/>
      <c r="D14" s="66" t="s">
        <v>126</v>
      </c>
      <c r="E14" s="55"/>
      <c r="F14" s="66"/>
      <c r="G14" s="66"/>
      <c r="H14" s="66"/>
      <c r="I14" s="66"/>
    </row>
    <row r="15" spans="1:9" ht="18.75">
      <c r="A15" s="53"/>
      <c r="D15" s="144"/>
      <c r="E15" s="167"/>
      <c r="F15" s="167"/>
      <c r="G15" s="167"/>
      <c r="H15" s="167"/>
      <c r="I15" s="167"/>
    </row>
    <row r="16" spans="1:9" ht="18.75">
      <c r="A16" s="53" t="s">
        <v>101</v>
      </c>
      <c r="D16" s="66" t="s">
        <v>26</v>
      </c>
      <c r="E16" s="53"/>
      <c r="F16" s="53"/>
      <c r="G16" s="53"/>
    </row>
    <row r="17" spans="1:9" ht="18.75">
      <c r="A17" s="53" t="s">
        <v>146</v>
      </c>
      <c r="D17" s="66" t="s">
        <v>147</v>
      </c>
      <c r="E17" s="53"/>
      <c r="F17" s="53"/>
      <c r="G17" s="53"/>
    </row>
    <row r="18" spans="1:9" ht="18.75">
      <c r="A18" s="53"/>
      <c r="D18" s="66"/>
      <c r="E18" s="167"/>
      <c r="F18" s="167"/>
      <c r="G18" s="167"/>
      <c r="H18" s="167"/>
      <c r="I18" s="167"/>
    </row>
    <row r="19" spans="1:9" ht="18.75">
      <c r="A19" s="53" t="s">
        <v>79</v>
      </c>
      <c r="B19" s="53"/>
      <c r="C19" s="53"/>
      <c r="D19" s="66" t="s">
        <v>80</v>
      </c>
      <c r="E19" s="167"/>
      <c r="F19" s="167"/>
      <c r="G19" s="167"/>
      <c r="H19" s="167"/>
      <c r="I19" s="167"/>
    </row>
    <row r="20" spans="1:9" ht="18.75">
      <c r="A20" s="53"/>
      <c r="D20" s="104"/>
      <c r="E20" s="53"/>
      <c r="F20" s="53"/>
      <c r="G20" s="53"/>
      <c r="H20" s="53"/>
      <c r="I20" s="53"/>
    </row>
    <row r="21" spans="1:9" ht="18.75">
      <c r="A21" s="53"/>
      <c r="D21" s="38"/>
      <c r="E21" s="53"/>
      <c r="F21" s="53"/>
      <c r="G21" s="53"/>
    </row>
    <row r="22" spans="1:9" ht="18.75">
      <c r="A22" s="53" t="s">
        <v>1</v>
      </c>
      <c r="D22" s="167" t="s">
        <v>8</v>
      </c>
      <c r="E22" s="167"/>
      <c r="F22" s="167"/>
      <c r="G22" s="53"/>
    </row>
    <row r="23" spans="1:9" ht="18.75">
      <c r="A23" s="53"/>
      <c r="D23" s="167" t="s">
        <v>27</v>
      </c>
      <c r="E23" s="167"/>
      <c r="F23" s="167"/>
      <c r="G23" s="53"/>
    </row>
    <row r="24" spans="1:9" ht="18.75">
      <c r="A24" s="53"/>
      <c r="D24" s="167" t="s">
        <v>78</v>
      </c>
      <c r="E24" s="167"/>
      <c r="F24" s="167"/>
      <c r="G24" s="53"/>
    </row>
    <row r="25" spans="1:9" ht="18.75">
      <c r="A25" s="53"/>
      <c r="D25" s="38"/>
      <c r="E25" s="53"/>
      <c r="F25" s="53"/>
      <c r="G25" s="53"/>
    </row>
    <row r="26" spans="1:9" ht="18.75">
      <c r="A26" s="53"/>
      <c r="D26" s="38"/>
      <c r="E26" s="53"/>
      <c r="F26" s="53"/>
      <c r="G26" s="53"/>
    </row>
    <row r="27" spans="1:9" ht="18.75">
      <c r="A27" s="53" t="s">
        <v>28</v>
      </c>
      <c r="D27" s="167" t="s">
        <v>29</v>
      </c>
      <c r="E27" s="167"/>
      <c r="F27" s="53"/>
      <c r="G27" s="53"/>
    </row>
    <row r="28" spans="1:9" ht="18.75">
      <c r="A28" s="53"/>
      <c r="D28" s="167" t="s">
        <v>9</v>
      </c>
      <c r="E28" s="167"/>
      <c r="F28" s="53"/>
    </row>
    <row r="29" spans="1:9" ht="18.75">
      <c r="A29" s="53"/>
      <c r="C29" s="167"/>
      <c r="D29" s="167" t="s">
        <v>119</v>
      </c>
      <c r="E29" s="167"/>
      <c r="F29" s="53"/>
    </row>
    <row r="30" spans="1:9" ht="18.75">
      <c r="A30" s="53"/>
      <c r="C30" s="167"/>
      <c r="D30" s="167"/>
      <c r="E30" s="167"/>
      <c r="F30" s="53"/>
    </row>
    <row r="31" spans="1:9" ht="18.75">
      <c r="A31" s="53"/>
      <c r="C31" s="167"/>
      <c r="D31" s="167"/>
      <c r="E31" s="167"/>
      <c r="F31" s="53"/>
    </row>
    <row r="32" spans="1:9" ht="18.75">
      <c r="A32" s="53"/>
      <c r="D32" s="38"/>
      <c r="F32" s="53"/>
    </row>
    <row r="33" spans="1:9" ht="18.75">
      <c r="A33" s="53" t="s">
        <v>2</v>
      </c>
      <c r="D33" s="167" t="s">
        <v>62</v>
      </c>
      <c r="E33" s="167"/>
      <c r="F33" s="53"/>
      <c r="G33" s="53"/>
      <c r="H33" s="53"/>
      <c r="I33" s="53"/>
    </row>
    <row r="34" spans="1:9" ht="18.75">
      <c r="A34" s="53"/>
      <c r="D34" s="167" t="s">
        <v>114</v>
      </c>
      <c r="E34" s="167"/>
      <c r="F34" s="53"/>
      <c r="G34" s="53"/>
      <c r="H34" s="53"/>
      <c r="I34" s="53"/>
    </row>
    <row r="35" spans="1:9" ht="18.75">
      <c r="A35" s="53"/>
      <c r="D35" s="167"/>
      <c r="E35" s="167"/>
      <c r="F35" s="53"/>
    </row>
    <row r="36" spans="1:9" ht="18.75">
      <c r="A36" s="53"/>
      <c r="E36" s="167"/>
      <c r="F36" s="53"/>
    </row>
    <row r="37" spans="1:9" ht="18.75">
      <c r="A37" s="53"/>
      <c r="D37" s="167"/>
      <c r="E37" s="167"/>
      <c r="F37" s="53"/>
    </row>
    <row r="38" spans="1:9" ht="18.75">
      <c r="A38" s="53"/>
      <c r="D38" s="167"/>
      <c r="E38" s="167"/>
      <c r="F38" s="53"/>
    </row>
    <row r="39" spans="1:9" ht="18.75">
      <c r="A39" s="53"/>
      <c r="D39" s="38"/>
      <c r="F39" s="53"/>
    </row>
    <row r="40" spans="1:9" ht="18.75">
      <c r="A40" s="53"/>
      <c r="D40" s="38"/>
      <c r="F40" s="53"/>
    </row>
    <row r="41" spans="1:9" ht="18.75">
      <c r="A41" s="53" t="s">
        <v>30</v>
      </c>
      <c r="D41" s="167" t="s">
        <v>38</v>
      </c>
      <c r="G41" s="55"/>
      <c r="H41" s="55"/>
      <c r="I41" s="55"/>
    </row>
    <row r="42" spans="1:9" ht="18.75">
      <c r="A42" s="53"/>
      <c r="F42" s="53"/>
    </row>
    <row r="43" spans="1:9" ht="18.75">
      <c r="A43" s="53"/>
      <c r="F43" s="53"/>
    </row>
    <row r="44" spans="1:9" ht="18.75">
      <c r="A44" s="53"/>
      <c r="F44" s="53"/>
    </row>
    <row r="45" spans="1:9" ht="18.75">
      <c r="A45" s="53"/>
      <c r="F45" s="53"/>
    </row>
    <row r="46" spans="1:9" ht="18.75">
      <c r="A46" s="53"/>
      <c r="F46" s="53"/>
    </row>
    <row r="47" spans="1:9" ht="18.75">
      <c r="A47" s="53"/>
      <c r="F47" s="53"/>
    </row>
    <row r="48" spans="1:9" ht="18.75">
      <c r="A48" s="53"/>
      <c r="F48" s="53"/>
    </row>
    <row r="49"/>
    <row r="50"/>
    <row r="51"/>
    <row r="52"/>
    <row r="53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</sheetData>
  <phoneticPr fontId="0" type="noConversion"/>
  <pageMargins left="0.78740157480314965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64"/>
  <sheetViews>
    <sheetView zoomScaleNormal="100" zoomScaleSheetLayoutView="85" workbookViewId="0">
      <selection activeCell="D7" sqref="D7:F25"/>
    </sheetView>
  </sheetViews>
  <sheetFormatPr defaultRowHeight="15"/>
  <cols>
    <col min="1" max="1" width="61.140625" style="34" customWidth="1"/>
    <col min="2" max="2" width="11.7109375" style="28" customWidth="1"/>
    <col min="3" max="3" width="2.5703125" style="61" customWidth="1"/>
    <col min="4" max="4" width="16" style="63" customWidth="1"/>
    <col min="5" max="5" width="2" style="26" customWidth="1"/>
    <col min="6" max="6" width="16.85546875" style="27" customWidth="1"/>
    <col min="7" max="7" width="2" style="30" bestFit="1" customWidth="1"/>
    <col min="8" max="8" width="5" style="30" customWidth="1"/>
    <col min="9" max="16" width="9.140625" style="34"/>
    <col min="17" max="16384" width="9.140625" style="30"/>
  </cols>
  <sheetData>
    <row r="1" spans="1:16">
      <c r="A1" s="283" t="str">
        <f>'Cover '!D1</f>
        <v>НЕОХИМ АД</v>
      </c>
      <c r="B1" s="284"/>
      <c r="C1" s="284"/>
      <c r="D1" s="284"/>
      <c r="E1" s="284"/>
      <c r="F1" s="284"/>
    </row>
    <row r="2" spans="1:16" s="29" customFormat="1">
      <c r="A2" s="285" t="s">
        <v>73</v>
      </c>
      <c r="B2" s="286"/>
      <c r="C2" s="286"/>
      <c r="D2" s="286"/>
      <c r="E2" s="286"/>
      <c r="F2" s="286"/>
      <c r="I2" s="103"/>
      <c r="J2" s="103"/>
      <c r="K2" s="103"/>
      <c r="L2" s="103"/>
      <c r="M2" s="103"/>
      <c r="N2" s="103"/>
      <c r="O2" s="103"/>
      <c r="P2" s="103"/>
    </row>
    <row r="3" spans="1:16">
      <c r="A3" s="128" t="s">
        <v>143</v>
      </c>
      <c r="B3" s="70"/>
      <c r="C3" s="108"/>
      <c r="D3" s="108"/>
      <c r="E3" s="71"/>
    </row>
    <row r="4" spans="1:16">
      <c r="A4" s="128"/>
      <c r="B4" s="70"/>
      <c r="C4" s="108"/>
      <c r="D4" s="108"/>
      <c r="E4" s="71"/>
    </row>
    <row r="5" spans="1:16">
      <c r="A5" s="128"/>
      <c r="B5" s="70"/>
      <c r="C5" s="108"/>
      <c r="D5" s="108"/>
      <c r="E5" s="230"/>
    </row>
    <row r="6" spans="1:16">
      <c r="A6" s="128"/>
      <c r="B6" s="70"/>
      <c r="C6" s="108"/>
      <c r="D6" s="108"/>
      <c r="E6" s="230"/>
    </row>
    <row r="7" spans="1:16" ht="15" customHeight="1">
      <c r="A7" s="200"/>
      <c r="B7" s="287" t="s">
        <v>4</v>
      </c>
      <c r="C7" s="65"/>
      <c r="D7" s="288" t="s">
        <v>139</v>
      </c>
      <c r="E7" s="62"/>
      <c r="F7" s="288" t="s">
        <v>140</v>
      </c>
    </row>
    <row r="8" spans="1:16" ht="24.75" customHeight="1">
      <c r="A8" s="200"/>
      <c r="B8" s="287"/>
      <c r="C8" s="65"/>
      <c r="D8" s="289"/>
      <c r="E8" s="63"/>
      <c r="F8" s="289"/>
    </row>
    <row r="9" spans="1:16">
      <c r="A9" s="73"/>
      <c r="C9" s="63"/>
      <c r="E9" s="31"/>
      <c r="F9" s="63"/>
    </row>
    <row r="10" spans="1:16">
      <c r="A10" s="73"/>
      <c r="C10" s="63"/>
      <c r="E10" s="251"/>
      <c r="F10" s="63"/>
      <c r="G10" s="207"/>
    </row>
    <row r="11" spans="1:16">
      <c r="A11" s="200" t="s">
        <v>56</v>
      </c>
      <c r="B11" s="28">
        <v>3</v>
      </c>
      <c r="C11" s="63"/>
      <c r="D11" s="27">
        <v>118571</v>
      </c>
      <c r="E11" s="205"/>
      <c r="F11" s="27">
        <v>123617</v>
      </c>
      <c r="G11" s="207"/>
      <c r="H11" s="34"/>
    </row>
    <row r="12" spans="1:16">
      <c r="A12" s="200" t="s">
        <v>82</v>
      </c>
      <c r="B12" s="28">
        <v>4</v>
      </c>
      <c r="C12" s="63"/>
      <c r="D12" s="27">
        <f>45+207+1976+782-201-161</f>
        <v>2648</v>
      </c>
      <c r="E12" s="205"/>
      <c r="F12" s="27">
        <v>1703</v>
      </c>
      <c r="G12" s="207"/>
    </row>
    <row r="13" spans="1:16">
      <c r="A13" s="70" t="s">
        <v>98</v>
      </c>
      <c r="C13" s="63"/>
      <c r="D13" s="27">
        <v>7682</v>
      </c>
      <c r="E13" s="205"/>
      <c r="F13" s="27">
        <v>14455</v>
      </c>
      <c r="G13" s="207"/>
    </row>
    <row r="14" spans="1:16">
      <c r="A14" s="200" t="s">
        <v>83</v>
      </c>
      <c r="B14" s="28">
        <v>5</v>
      </c>
      <c r="C14" s="63"/>
      <c r="D14" s="27">
        <v>-89120</v>
      </c>
      <c r="E14" s="205"/>
      <c r="F14" s="27">
        <f>-87948-46</f>
        <v>-87994</v>
      </c>
      <c r="G14" s="252"/>
    </row>
    <row r="15" spans="1:16">
      <c r="A15" s="200" t="s">
        <v>3</v>
      </c>
      <c r="B15" s="28">
        <v>6</v>
      </c>
      <c r="C15" s="63"/>
      <c r="D15" s="27">
        <v>-15378</v>
      </c>
      <c r="E15" s="205"/>
      <c r="F15" s="27">
        <v>-11246</v>
      </c>
      <c r="G15" s="252"/>
    </row>
    <row r="16" spans="1:16">
      <c r="A16" s="200" t="s">
        <v>92</v>
      </c>
      <c r="B16" s="28">
        <v>7</v>
      </c>
      <c r="C16" s="63"/>
      <c r="D16" s="27">
        <f>-10952-2801</f>
        <v>-13753</v>
      </c>
      <c r="E16" s="205"/>
      <c r="F16" s="27">
        <v>-12607</v>
      </c>
      <c r="G16" s="253"/>
    </row>
    <row r="17" spans="1:16">
      <c r="A17" s="200" t="s">
        <v>65</v>
      </c>
      <c r="B17" s="28" t="s">
        <v>135</v>
      </c>
      <c r="C17" s="63"/>
      <c r="D17" s="27">
        <v>-5676</v>
      </c>
      <c r="E17" s="205"/>
      <c r="F17" s="27">
        <v>-5623</v>
      </c>
      <c r="G17" s="252"/>
    </row>
    <row r="18" spans="1:16" ht="15" customHeight="1">
      <c r="A18" s="200" t="s">
        <v>57</v>
      </c>
      <c r="B18" s="28">
        <v>8</v>
      </c>
      <c r="C18" s="63"/>
      <c r="D18" s="27">
        <v>-4393</v>
      </c>
      <c r="E18" s="205"/>
      <c r="F18" s="27">
        <f>-1632+46</f>
        <v>-1586</v>
      </c>
      <c r="G18" s="252"/>
    </row>
    <row r="19" spans="1:16" ht="15" customHeight="1">
      <c r="A19" s="72" t="s">
        <v>108</v>
      </c>
      <c r="C19" s="63"/>
      <c r="D19" s="267">
        <f>SUM(D11:D18)</f>
        <v>581</v>
      </c>
      <c r="E19" s="212"/>
      <c r="F19" s="267">
        <f>SUM(F11:F18)</f>
        <v>20719</v>
      </c>
      <c r="G19" s="252"/>
    </row>
    <row r="20" spans="1:16" ht="15" customHeight="1">
      <c r="A20" s="200"/>
      <c r="C20" s="63"/>
      <c r="D20" s="27"/>
      <c r="E20" s="205"/>
      <c r="G20" s="252"/>
    </row>
    <row r="21" spans="1:16">
      <c r="A21" s="34" t="s">
        <v>67</v>
      </c>
      <c r="B21" s="28">
        <v>9</v>
      </c>
      <c r="C21" s="63"/>
      <c r="D21" s="27">
        <v>-259</v>
      </c>
      <c r="E21" s="251"/>
      <c r="F21" s="27">
        <v>-350</v>
      </c>
      <c r="G21" s="252"/>
    </row>
    <row r="22" spans="1:16">
      <c r="C22" s="63"/>
      <c r="D22" s="268"/>
      <c r="E22" s="251"/>
      <c r="F22" s="268"/>
      <c r="G22" s="254"/>
      <c r="H22" s="34"/>
    </row>
    <row r="23" spans="1:16">
      <c r="A23" s="72" t="s">
        <v>109</v>
      </c>
      <c r="C23" s="63"/>
      <c r="D23" s="32">
        <f>D19+D21</f>
        <v>322</v>
      </c>
      <c r="E23" s="212"/>
      <c r="F23" s="32">
        <f>F19+F21</f>
        <v>20369</v>
      </c>
      <c r="G23" s="255"/>
    </row>
    <row r="24" spans="1:16">
      <c r="A24" s="72"/>
      <c r="C24" s="63"/>
      <c r="D24" s="32"/>
      <c r="E24" s="251"/>
      <c r="F24" s="32"/>
      <c r="G24" s="254"/>
      <c r="H24" s="34"/>
    </row>
    <row r="25" spans="1:16" ht="15.75" customHeight="1" thickBot="1">
      <c r="A25" s="72" t="s">
        <v>131</v>
      </c>
      <c r="B25" s="31"/>
      <c r="C25" s="62"/>
      <c r="D25" s="269">
        <f>D23</f>
        <v>322</v>
      </c>
      <c r="E25" s="212"/>
      <c r="F25" s="269">
        <f>F23</f>
        <v>20369</v>
      </c>
      <c r="G25" s="254"/>
      <c r="H25" s="34"/>
    </row>
    <row r="26" spans="1:16" ht="15.75" customHeight="1" thickTop="1">
      <c r="A26" s="72"/>
      <c r="B26" s="31"/>
      <c r="C26" s="62"/>
      <c r="D26" s="32"/>
      <c r="E26" s="212"/>
      <c r="F26" s="32"/>
      <c r="G26" s="254"/>
      <c r="H26" s="34"/>
    </row>
    <row r="27" spans="1:16" ht="15.75" customHeight="1">
      <c r="A27" s="124"/>
      <c r="B27" s="239"/>
      <c r="C27" s="164"/>
      <c r="D27" s="32"/>
      <c r="E27" s="165"/>
      <c r="F27" s="270"/>
      <c r="G27" s="33"/>
      <c r="H27" s="34"/>
    </row>
    <row r="28" spans="1:16" s="207" customFormat="1">
      <c r="A28" s="233"/>
      <c r="B28" s="62"/>
      <c r="C28" s="62"/>
      <c r="D28" s="63"/>
      <c r="E28" s="28"/>
      <c r="F28" s="27"/>
      <c r="G28" s="206"/>
      <c r="H28" s="206"/>
      <c r="I28" s="206"/>
      <c r="J28" s="206"/>
      <c r="K28" s="206"/>
      <c r="L28" s="206"/>
      <c r="M28" s="206"/>
      <c r="N28" s="206"/>
      <c r="O28" s="206"/>
      <c r="P28" s="206"/>
    </row>
    <row r="29" spans="1:16" s="207" customFormat="1">
      <c r="A29" s="233"/>
      <c r="B29" s="62"/>
      <c r="C29" s="62"/>
      <c r="D29" s="63"/>
      <c r="E29" s="28"/>
      <c r="F29" s="27"/>
      <c r="G29" s="206"/>
      <c r="H29" s="206"/>
      <c r="I29" s="206"/>
      <c r="J29" s="206"/>
      <c r="K29" s="206"/>
      <c r="L29" s="206"/>
      <c r="M29" s="206"/>
      <c r="N29" s="206"/>
      <c r="O29" s="206"/>
      <c r="P29" s="206"/>
    </row>
    <row r="30" spans="1:16" s="207" customFormat="1">
      <c r="A30" s="233"/>
      <c r="B30" s="62"/>
      <c r="C30" s="62"/>
      <c r="D30" s="63"/>
      <c r="E30" s="28"/>
      <c r="F30" s="27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1:16" s="207" customFormat="1">
      <c r="A31" s="233" t="s">
        <v>132</v>
      </c>
      <c r="B31" s="240"/>
      <c r="C31" s="234"/>
      <c r="D31" s="235"/>
      <c r="E31" s="236"/>
      <c r="F31" s="235"/>
      <c r="G31" s="206"/>
      <c r="H31" s="206"/>
      <c r="I31" s="206"/>
      <c r="J31" s="206"/>
      <c r="K31" s="206"/>
      <c r="L31" s="206"/>
      <c r="M31" s="206"/>
      <c r="N31" s="206"/>
      <c r="O31" s="206"/>
      <c r="P31" s="206"/>
    </row>
    <row r="32" spans="1:16" s="207" customFormat="1">
      <c r="A32" s="228"/>
      <c r="B32" s="62"/>
      <c r="C32" s="62"/>
      <c r="D32" s="63"/>
      <c r="E32" s="28"/>
      <c r="F32" s="27"/>
      <c r="I32" s="206"/>
      <c r="J32" s="206"/>
      <c r="K32" s="206"/>
      <c r="L32" s="206"/>
      <c r="M32" s="206"/>
      <c r="N32" s="206"/>
      <c r="O32" s="206"/>
      <c r="P32" s="206"/>
    </row>
    <row r="33" spans="1:16" s="207" customFormat="1">
      <c r="A33" s="211"/>
      <c r="B33" s="208"/>
      <c r="C33" s="208"/>
      <c r="D33" s="63"/>
      <c r="E33" s="210"/>
      <c r="F33" s="27"/>
      <c r="I33" s="206"/>
      <c r="J33" s="206"/>
      <c r="K33" s="206"/>
      <c r="L33" s="206"/>
      <c r="M33" s="206"/>
      <c r="N33" s="206"/>
      <c r="O33" s="206"/>
      <c r="P33" s="206"/>
    </row>
    <row r="34" spans="1:16">
      <c r="A34" s="122"/>
      <c r="B34" s="123"/>
      <c r="C34" s="123"/>
    </row>
    <row r="35" spans="1:16">
      <c r="A35" s="122"/>
      <c r="B35" s="123"/>
      <c r="C35" s="121"/>
    </row>
    <row r="36" spans="1:16">
      <c r="A36" s="125"/>
      <c r="B36" s="63"/>
    </row>
    <row r="37" spans="1:16">
      <c r="A37" s="111" t="s">
        <v>101</v>
      </c>
      <c r="B37" s="241" t="s">
        <v>99</v>
      </c>
      <c r="C37" s="95"/>
      <c r="F37" s="60"/>
      <c r="G37" s="36"/>
    </row>
    <row r="38" spans="1:16">
      <c r="A38" s="126" t="s">
        <v>96</v>
      </c>
      <c r="B38" s="120"/>
      <c r="C38" s="60"/>
      <c r="D38" s="64"/>
      <c r="E38" s="94" t="s">
        <v>81</v>
      </c>
    </row>
    <row r="39" spans="1:16">
      <c r="A39" s="111"/>
      <c r="B39" s="120"/>
      <c r="C39" s="60"/>
      <c r="D39" s="64"/>
      <c r="E39" s="78"/>
      <c r="F39" s="60"/>
      <c r="G39" s="36"/>
    </row>
    <row r="40" spans="1:16" ht="24" customHeight="1">
      <c r="A40" s="80"/>
      <c r="B40" s="80"/>
      <c r="C40" s="15"/>
      <c r="D40" s="111"/>
      <c r="F40" s="76"/>
    </row>
    <row r="41" spans="1:16">
      <c r="A41" s="80"/>
      <c r="B41" s="80"/>
      <c r="C41" s="15"/>
      <c r="D41" s="64"/>
      <c r="E41" s="15"/>
      <c r="F41" s="77"/>
    </row>
    <row r="42" spans="1:16">
      <c r="A42" s="130"/>
      <c r="G42" s="36"/>
    </row>
    <row r="45" spans="1:16">
      <c r="A45" s="130"/>
    </row>
    <row r="46" spans="1:16">
      <c r="A46" s="125"/>
    </row>
    <row r="47" spans="1:16">
      <c r="A47" s="130"/>
    </row>
    <row r="48" spans="1:16">
      <c r="A48" s="130"/>
    </row>
    <row r="49" spans="1:6">
      <c r="A49" s="130"/>
    </row>
    <row r="50" spans="1:6">
      <c r="A50" s="130"/>
    </row>
    <row r="51" spans="1:6">
      <c r="A51" s="127"/>
    </row>
    <row r="52" spans="1:6">
      <c r="A52" s="79"/>
      <c r="B52" s="120"/>
      <c r="C52" s="64"/>
      <c r="D52" s="80"/>
      <c r="E52" s="80"/>
      <c r="F52" s="80"/>
    </row>
    <row r="53" spans="1:6">
      <c r="A53" s="80"/>
      <c r="B53" s="120"/>
      <c r="C53" s="64"/>
      <c r="D53" s="80"/>
      <c r="E53" s="80"/>
      <c r="F53" s="80"/>
    </row>
    <row r="54" spans="1:6">
      <c r="A54" s="130"/>
      <c r="B54" s="120"/>
      <c r="C54" s="64"/>
      <c r="D54" s="80"/>
      <c r="E54" s="80"/>
      <c r="F54" s="80"/>
    </row>
    <row r="55" spans="1:6">
      <c r="A55" s="127"/>
      <c r="B55" s="242"/>
      <c r="C55" s="75"/>
      <c r="D55" s="271"/>
      <c r="E55" s="75"/>
      <c r="F55" s="271"/>
    </row>
    <row r="56" spans="1:6" ht="15" customHeight="1">
      <c r="A56" s="130"/>
    </row>
    <row r="57" spans="1:6">
      <c r="A57" s="130"/>
    </row>
    <row r="58" spans="1:6">
      <c r="A58" s="130"/>
    </row>
    <row r="59" spans="1:6">
      <c r="A59" s="130"/>
    </row>
    <row r="60" spans="1:6">
      <c r="A60" s="130"/>
    </row>
    <row r="61" spans="1:6">
      <c r="A61" s="130"/>
    </row>
    <row r="62" spans="1:6">
      <c r="A62" s="130"/>
    </row>
    <row r="63" spans="1:6">
      <c r="A63" s="130"/>
    </row>
    <row r="64" spans="1:6">
      <c r="A64" s="130"/>
    </row>
  </sheetData>
  <mergeCells count="5">
    <mergeCell ref="A1:F1"/>
    <mergeCell ref="A2:F2"/>
    <mergeCell ref="B7:B8"/>
    <mergeCell ref="F7:F8"/>
    <mergeCell ref="D7:D8"/>
  </mergeCells>
  <phoneticPr fontId="0" type="noConversion"/>
  <pageMargins left="0.98425196850393704" right="0.35433070866141736" top="0.59055118110236227" bottom="0.27559055118110237" header="0.39370078740157483" footer="0.15748031496062992"/>
  <pageSetup paperSize="9" scale="73" orientation="portrait" blackAndWhite="1" useFirstPageNumber="1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10"/>
  <sheetViews>
    <sheetView tabSelected="1" topLeftCell="A31" zoomScaleNormal="100" zoomScaleSheetLayoutView="100" workbookViewId="0">
      <selection activeCell="B45" sqref="B45"/>
    </sheetView>
  </sheetViews>
  <sheetFormatPr defaultRowHeight="15"/>
  <cols>
    <col min="1" max="1" width="51" style="36" customWidth="1"/>
    <col min="2" max="2" width="12.5703125" style="113" customWidth="1"/>
    <col min="3" max="3" width="2.7109375" style="16" customWidth="1"/>
    <col min="4" max="4" width="18.140625" style="36" customWidth="1"/>
    <col min="5" max="5" width="2.7109375" style="36" customWidth="1"/>
    <col min="6" max="6" width="18.140625" style="36" customWidth="1"/>
    <col min="7" max="7" width="3.140625" style="36" customWidth="1"/>
    <col min="8" max="16384" width="9.140625" style="11"/>
  </cols>
  <sheetData>
    <row r="1" spans="1:7">
      <c r="A1" s="56" t="str">
        <f>'Cover '!D1</f>
        <v>НЕОХИМ АД</v>
      </c>
      <c r="B1" s="243"/>
      <c r="C1" s="10"/>
      <c r="D1" s="56"/>
      <c r="E1" s="57"/>
      <c r="F1" s="56"/>
    </row>
    <row r="2" spans="1:7" s="13" customFormat="1">
      <c r="A2" s="57" t="s">
        <v>74</v>
      </c>
      <c r="B2" s="244"/>
      <c r="C2" s="12"/>
      <c r="D2" s="57"/>
      <c r="E2" s="198"/>
      <c r="F2" s="57"/>
      <c r="G2" s="39"/>
    </row>
    <row r="3" spans="1:7" ht="15" customHeight="1">
      <c r="A3" s="57" t="str">
        <f>SCI!A3</f>
        <v>към 30 юни 2018 година</v>
      </c>
      <c r="B3" s="245"/>
      <c r="C3" s="13"/>
      <c r="D3" s="39"/>
      <c r="E3" s="39"/>
      <c r="F3" s="39"/>
    </row>
    <row r="4" spans="1:7" ht="15" customHeight="1">
      <c r="A4" s="57"/>
      <c r="B4" s="245"/>
      <c r="C4" s="13"/>
      <c r="D4" s="39"/>
      <c r="E4" s="39"/>
      <c r="F4" s="39"/>
    </row>
    <row r="5" spans="1:7" ht="15" customHeight="1">
      <c r="A5" s="57"/>
      <c r="B5" s="245"/>
      <c r="C5" s="13"/>
      <c r="D5" s="39"/>
      <c r="E5" s="39"/>
      <c r="F5" s="39"/>
    </row>
    <row r="6" spans="1:7" s="14" customFormat="1" ht="15" customHeight="1">
      <c r="A6" s="80"/>
      <c r="B6" s="287" t="s">
        <v>4</v>
      </c>
      <c r="C6" s="69"/>
      <c r="D6" s="288" t="s">
        <v>138</v>
      </c>
      <c r="E6" s="81"/>
      <c r="F6" s="288" t="s">
        <v>122</v>
      </c>
      <c r="G6" s="163"/>
    </row>
    <row r="7" spans="1:7" ht="20.25" customHeight="1">
      <c r="A7" s="105" t="s">
        <v>55</v>
      </c>
      <c r="B7" s="287"/>
      <c r="C7" s="61"/>
      <c r="D7" s="288"/>
      <c r="E7" s="82"/>
      <c r="F7" s="288"/>
    </row>
    <row r="8" spans="1:7" ht="17.25" customHeight="1">
      <c r="A8" s="80"/>
      <c r="B8" s="63"/>
      <c r="C8" s="61"/>
      <c r="D8" s="74"/>
      <c r="E8" s="82"/>
      <c r="F8" s="74"/>
    </row>
    <row r="9" spans="1:7" s="36" customFormat="1" ht="15" customHeight="1">
      <c r="A9" s="105" t="s">
        <v>10</v>
      </c>
      <c r="B9" s="246"/>
      <c r="C9" s="35"/>
      <c r="D9" s="80"/>
      <c r="E9" s="80"/>
      <c r="F9" s="80"/>
    </row>
    <row r="10" spans="1:7" s="36" customFormat="1">
      <c r="A10" s="83" t="s">
        <v>103</v>
      </c>
      <c r="B10" s="113">
        <v>10</v>
      </c>
      <c r="C10" s="35"/>
      <c r="D10" s="84">
        <v>83769</v>
      </c>
      <c r="E10" s="80"/>
      <c r="F10" s="84">
        <v>86792</v>
      </c>
    </row>
    <row r="11" spans="1:7" s="36" customFormat="1">
      <c r="A11" s="85" t="s">
        <v>33</v>
      </c>
      <c r="B11" s="113">
        <v>11</v>
      </c>
      <c r="C11" s="35"/>
      <c r="D11" s="84">
        <v>1327</v>
      </c>
      <c r="E11" s="84"/>
      <c r="F11" s="84">
        <v>115</v>
      </c>
    </row>
    <row r="12" spans="1:7" s="36" customFormat="1">
      <c r="A12" s="85" t="s">
        <v>68</v>
      </c>
      <c r="B12" s="113">
        <v>12</v>
      </c>
      <c r="C12" s="35"/>
      <c r="D12" s="84">
        <v>88</v>
      </c>
      <c r="E12" s="84"/>
      <c r="F12" s="84">
        <v>88</v>
      </c>
    </row>
    <row r="13" spans="1:7" s="36" customFormat="1">
      <c r="A13" s="85" t="s">
        <v>85</v>
      </c>
      <c r="B13" s="113"/>
      <c r="C13" s="35"/>
      <c r="D13" s="84">
        <v>4</v>
      </c>
      <c r="E13" s="84"/>
      <c r="F13" s="84">
        <v>4</v>
      </c>
    </row>
    <row r="14" spans="1:7" s="36" customFormat="1">
      <c r="A14" s="80"/>
      <c r="B14" s="246"/>
      <c r="C14" s="35"/>
      <c r="D14" s="145">
        <f>SUM(D10:D13)</f>
        <v>85188</v>
      </c>
      <c r="E14" s="86"/>
      <c r="F14" s="145">
        <f>SUM(F10:F13)</f>
        <v>86999</v>
      </c>
    </row>
    <row r="15" spans="1:7" s="36" customFormat="1" ht="8.1" customHeight="1">
      <c r="A15" s="80"/>
      <c r="B15" s="246"/>
      <c r="C15" s="35"/>
      <c r="D15" s="86"/>
      <c r="E15" s="86"/>
      <c r="F15" s="86"/>
    </row>
    <row r="16" spans="1:7" s="36" customFormat="1">
      <c r="A16" s="105" t="s">
        <v>11</v>
      </c>
      <c r="B16" s="246"/>
      <c r="C16" s="35"/>
      <c r="D16" s="86"/>
      <c r="E16" s="86"/>
      <c r="F16" s="86"/>
    </row>
    <row r="17" spans="1:8" s="36" customFormat="1">
      <c r="A17" s="83" t="s">
        <v>7</v>
      </c>
      <c r="B17" s="113">
        <v>13</v>
      </c>
      <c r="C17" s="64"/>
      <c r="D17" s="58">
        <v>37921</v>
      </c>
      <c r="E17" s="58"/>
      <c r="F17" s="58">
        <v>28973</v>
      </c>
    </row>
    <row r="18" spans="1:8" s="36" customFormat="1">
      <c r="A18" s="83" t="s">
        <v>20</v>
      </c>
      <c r="B18" s="113">
        <v>14</v>
      </c>
      <c r="C18" s="64"/>
      <c r="D18" s="58">
        <v>883</v>
      </c>
      <c r="E18" s="58"/>
      <c r="F18" s="58">
        <v>890</v>
      </c>
    </row>
    <row r="19" spans="1:8" s="36" customFormat="1">
      <c r="A19" s="83" t="s">
        <v>77</v>
      </c>
      <c r="B19" s="113">
        <v>15</v>
      </c>
      <c r="C19" s="64"/>
      <c r="D19" s="58">
        <f>3715+2122</f>
        <v>5837</v>
      </c>
      <c r="E19" s="58"/>
      <c r="F19" s="58">
        <v>3144</v>
      </c>
    </row>
    <row r="20" spans="1:8" s="36" customFormat="1">
      <c r="A20" s="80" t="s">
        <v>69</v>
      </c>
      <c r="B20" s="113">
        <v>16</v>
      </c>
      <c r="C20" s="64"/>
      <c r="D20" s="58">
        <f>10+3744+49+435</f>
        <v>4238</v>
      </c>
      <c r="E20" s="58"/>
      <c r="F20" s="58">
        <f>10+1294+1022+667-67</f>
        <v>2926</v>
      </c>
    </row>
    <row r="21" spans="1:8" s="36" customFormat="1">
      <c r="A21" s="83" t="s">
        <v>46</v>
      </c>
      <c r="B21" s="113">
        <v>17</v>
      </c>
      <c r="C21" s="64"/>
      <c r="D21" s="58">
        <v>9817</v>
      </c>
      <c r="E21" s="58"/>
      <c r="F21" s="58">
        <v>26721</v>
      </c>
      <c r="H21" s="106"/>
    </row>
    <row r="22" spans="1:8" s="36" customFormat="1">
      <c r="A22" s="105"/>
      <c r="B22" s="246"/>
      <c r="C22" s="35"/>
      <c r="D22" s="145">
        <f>SUM(D17:D21)</f>
        <v>58696</v>
      </c>
      <c r="E22" s="86"/>
      <c r="F22" s="145">
        <f>SUM(F17:F21)</f>
        <v>62654</v>
      </c>
    </row>
    <row r="23" spans="1:8" s="36" customFormat="1" ht="8.1" customHeight="1">
      <c r="A23" s="83"/>
      <c r="B23" s="113"/>
      <c r="C23" s="64"/>
      <c r="D23" s="59"/>
      <c r="E23" s="59"/>
      <c r="F23" s="59"/>
    </row>
    <row r="24" spans="1:8" s="36" customFormat="1" ht="15.75" thickBot="1">
      <c r="A24" s="105" t="s">
        <v>12</v>
      </c>
      <c r="B24" s="246"/>
      <c r="C24" s="35"/>
      <c r="D24" s="146">
        <f>SUM(D14+D22)</f>
        <v>143884</v>
      </c>
      <c r="E24" s="86"/>
      <c r="F24" s="146">
        <f>SUM(F14+F22)</f>
        <v>149653</v>
      </c>
    </row>
    <row r="25" spans="1:8" s="36" customFormat="1" ht="15.75" thickTop="1">
      <c r="A25" s="83"/>
      <c r="B25" s="113"/>
      <c r="C25" s="64"/>
      <c r="D25" s="282"/>
      <c r="E25" s="80"/>
      <c r="F25" s="80"/>
    </row>
    <row r="26" spans="1:8" s="36" customFormat="1">
      <c r="A26" s="105" t="s">
        <v>17</v>
      </c>
      <c r="B26" s="63"/>
      <c r="C26" s="63"/>
      <c r="D26" s="74"/>
      <c r="E26" s="82"/>
      <c r="F26" s="74"/>
    </row>
    <row r="27" spans="1:8" s="36" customFormat="1" ht="8.1" customHeight="1">
      <c r="A27" s="105"/>
      <c r="B27" s="63"/>
      <c r="C27" s="63"/>
      <c r="D27" s="74"/>
      <c r="E27" s="82"/>
      <c r="F27" s="74"/>
    </row>
    <row r="28" spans="1:8" s="36" customFormat="1">
      <c r="A28" s="105" t="s">
        <v>58</v>
      </c>
      <c r="B28" s="63"/>
      <c r="C28" s="63"/>
      <c r="D28" s="74"/>
      <c r="E28" s="82"/>
      <c r="F28" s="74"/>
    </row>
    <row r="29" spans="1:8" s="36" customFormat="1">
      <c r="A29" s="83" t="s">
        <v>36</v>
      </c>
      <c r="B29" s="113"/>
      <c r="C29" s="35"/>
      <c r="D29" s="58">
        <v>2654</v>
      </c>
      <c r="E29" s="58"/>
      <c r="F29" s="58">
        <v>2654</v>
      </c>
    </row>
    <row r="30" spans="1:8">
      <c r="A30" s="83" t="s">
        <v>50</v>
      </c>
      <c r="C30" s="35"/>
      <c r="D30" s="58">
        <v>-3575</v>
      </c>
      <c r="E30" s="58"/>
      <c r="F30" s="58">
        <v>-3575</v>
      </c>
    </row>
    <row r="31" spans="1:8">
      <c r="A31" s="83" t="s">
        <v>66</v>
      </c>
      <c r="C31" s="35"/>
      <c r="D31" s="58">
        <v>265</v>
      </c>
      <c r="E31" s="58"/>
      <c r="F31" s="58">
        <v>265</v>
      </c>
    </row>
    <row r="32" spans="1:8">
      <c r="A32" s="83" t="s">
        <v>94</v>
      </c>
      <c r="B32" s="246"/>
      <c r="C32" s="35"/>
      <c r="D32" s="58">
        <v>111661</v>
      </c>
      <c r="E32" s="58"/>
      <c r="F32" s="58">
        <f>-2314+100625+13545</f>
        <v>111856</v>
      </c>
    </row>
    <row r="33" spans="1:6">
      <c r="A33" s="105"/>
      <c r="B33" s="113">
        <v>18</v>
      </c>
      <c r="C33" s="35"/>
      <c r="D33" s="87">
        <f>SUM(D29:D32)</f>
        <v>111005</v>
      </c>
      <c r="E33" s="88"/>
      <c r="F33" s="87">
        <f>SUM(F29:F32)</f>
        <v>111200</v>
      </c>
    </row>
    <row r="34" spans="1:6" ht="8.1" customHeight="1">
      <c r="A34" s="105"/>
      <c r="B34" s="246"/>
      <c r="C34" s="35"/>
      <c r="D34" s="88"/>
      <c r="E34" s="88"/>
      <c r="F34" s="217"/>
    </row>
    <row r="35" spans="1:6">
      <c r="A35" s="107" t="s">
        <v>59</v>
      </c>
      <c r="B35" s="246"/>
      <c r="C35" s="35"/>
      <c r="D35" s="88"/>
      <c r="E35" s="88"/>
      <c r="F35" s="217"/>
    </row>
    <row r="36" spans="1:6">
      <c r="A36" s="107"/>
      <c r="B36" s="246"/>
      <c r="C36" s="35"/>
      <c r="D36" s="88"/>
      <c r="E36" s="88"/>
      <c r="F36" s="88"/>
    </row>
    <row r="37" spans="1:6">
      <c r="A37" s="105" t="s">
        <v>84</v>
      </c>
      <c r="C37" s="35"/>
      <c r="D37" s="88"/>
      <c r="E37" s="88"/>
      <c r="F37" s="88"/>
    </row>
    <row r="38" spans="1:6">
      <c r="A38" s="83" t="s">
        <v>70</v>
      </c>
      <c r="B38" s="113">
        <v>19</v>
      </c>
      <c r="C38" s="35"/>
      <c r="D38" s="89">
        <v>4530</v>
      </c>
      <c r="E38" s="88"/>
      <c r="F38" s="89">
        <v>4538</v>
      </c>
    </row>
    <row r="39" spans="1:6">
      <c r="A39" s="83" t="s">
        <v>104</v>
      </c>
      <c r="B39" s="113">
        <v>20</v>
      </c>
      <c r="C39" s="35"/>
      <c r="D39" s="58">
        <f>24-1</f>
        <v>23</v>
      </c>
      <c r="E39" s="58"/>
      <c r="F39" s="58">
        <f>24-1</f>
        <v>23</v>
      </c>
    </row>
    <row r="40" spans="1:6">
      <c r="A40" s="83" t="s">
        <v>63</v>
      </c>
      <c r="B40" s="113">
        <v>21</v>
      </c>
      <c r="C40" s="35"/>
      <c r="D40" s="89">
        <v>34</v>
      </c>
      <c r="E40" s="88"/>
      <c r="F40" s="89">
        <v>34</v>
      </c>
    </row>
    <row r="41" spans="1:6">
      <c r="A41" s="70" t="s">
        <v>90</v>
      </c>
      <c r="C41" s="35"/>
      <c r="D41" s="58">
        <v>2885</v>
      </c>
      <c r="E41" s="58"/>
      <c r="F41" s="58">
        <v>2885</v>
      </c>
    </row>
    <row r="42" spans="1:6">
      <c r="A42" s="71" t="s">
        <v>93</v>
      </c>
      <c r="B42" s="113">
        <v>22</v>
      </c>
      <c r="C42" s="35"/>
      <c r="D42" s="58">
        <v>149</v>
      </c>
      <c r="E42" s="58"/>
      <c r="F42" s="58">
        <v>149</v>
      </c>
    </row>
    <row r="43" spans="1:6">
      <c r="A43" s="85" t="s">
        <v>112</v>
      </c>
      <c r="C43" s="35"/>
      <c r="D43" s="58">
        <v>204</v>
      </c>
      <c r="E43" s="58"/>
      <c r="F43" s="58">
        <v>204</v>
      </c>
    </row>
    <row r="44" spans="1:6">
      <c r="A44" s="203" t="s">
        <v>113</v>
      </c>
      <c r="B44" s="113">
        <v>28</v>
      </c>
      <c r="C44" s="35"/>
      <c r="D44" s="58">
        <v>43</v>
      </c>
      <c r="E44" s="58"/>
      <c r="F44" s="58">
        <v>43</v>
      </c>
    </row>
    <row r="45" spans="1:6">
      <c r="A45" s="80"/>
      <c r="C45" s="35"/>
      <c r="D45" s="87">
        <f>SUM(D38:D44)</f>
        <v>7868</v>
      </c>
      <c r="E45" s="88"/>
      <c r="F45" s="87">
        <f>SUM(F38:F44)</f>
        <v>7876</v>
      </c>
    </row>
    <row r="46" spans="1:6" ht="8.1" customHeight="1">
      <c r="A46" s="105"/>
      <c r="B46" s="246"/>
      <c r="C46" s="35"/>
      <c r="D46" s="88"/>
      <c r="E46" s="88"/>
      <c r="F46" s="217"/>
    </row>
    <row r="47" spans="1:6">
      <c r="A47" s="105" t="s">
        <v>34</v>
      </c>
      <c r="B47" s="246"/>
      <c r="C47" s="109"/>
      <c r="D47" s="80"/>
      <c r="E47" s="80"/>
      <c r="F47" s="80"/>
    </row>
    <row r="48" spans="1:6">
      <c r="A48" s="90" t="s">
        <v>47</v>
      </c>
      <c r="B48" s="113">
        <v>19</v>
      </c>
      <c r="C48" s="109"/>
      <c r="D48" s="58">
        <f>3104-7</f>
        <v>3097</v>
      </c>
      <c r="E48" s="80"/>
      <c r="F48" s="58">
        <f>5494-32</f>
        <v>5462</v>
      </c>
    </row>
    <row r="49" spans="1:6">
      <c r="A49" s="90" t="s">
        <v>71</v>
      </c>
      <c r="B49" s="113">
        <v>23</v>
      </c>
      <c r="C49" s="109"/>
      <c r="D49" s="58">
        <v>0</v>
      </c>
      <c r="E49" s="80"/>
      <c r="F49" s="58">
        <v>0</v>
      </c>
    </row>
    <row r="50" spans="1:6">
      <c r="A50" s="90" t="s">
        <v>21</v>
      </c>
      <c r="B50" s="113">
        <v>24</v>
      </c>
      <c r="C50" s="64"/>
      <c r="D50" s="58">
        <v>259</v>
      </c>
      <c r="E50" s="91"/>
      <c r="F50" s="58">
        <v>258</v>
      </c>
    </row>
    <row r="51" spans="1:6">
      <c r="A51" s="90" t="s">
        <v>129</v>
      </c>
      <c r="B51" s="113">
        <v>24</v>
      </c>
      <c r="C51" s="64"/>
      <c r="D51" s="58">
        <v>2584</v>
      </c>
      <c r="E51" s="91"/>
      <c r="F51" s="58">
        <v>4903</v>
      </c>
    </row>
    <row r="52" spans="1:6">
      <c r="A52" s="90" t="s">
        <v>22</v>
      </c>
      <c r="B52" s="113">
        <v>25</v>
      </c>
      <c r="C52" s="109"/>
      <c r="D52" s="58">
        <v>3886</v>
      </c>
      <c r="E52" s="80"/>
      <c r="F52" s="58">
        <v>3816</v>
      </c>
    </row>
    <row r="53" spans="1:6">
      <c r="A53" s="90" t="s">
        <v>130</v>
      </c>
      <c r="B53" s="113">
        <v>25</v>
      </c>
      <c r="C53" s="109"/>
      <c r="D53" s="58">
        <v>3487</v>
      </c>
      <c r="E53" s="80"/>
      <c r="F53" s="58">
        <v>8218</v>
      </c>
    </row>
    <row r="54" spans="1:6">
      <c r="A54" s="90" t="s">
        <v>60</v>
      </c>
      <c r="B54" s="113">
        <v>26</v>
      </c>
      <c r="C54" s="64"/>
      <c r="D54" s="58">
        <f>1275+570</f>
        <v>1845</v>
      </c>
      <c r="E54" s="91"/>
      <c r="F54" s="58">
        <f>1289+814</f>
        <v>2103</v>
      </c>
    </row>
    <row r="55" spans="1:6">
      <c r="A55" s="90" t="s">
        <v>51</v>
      </c>
      <c r="B55" s="113">
        <v>27</v>
      </c>
      <c r="C55" s="64"/>
      <c r="D55" s="58">
        <v>297</v>
      </c>
      <c r="E55" s="91"/>
      <c r="F55" s="58">
        <v>619</v>
      </c>
    </row>
    <row r="56" spans="1:6">
      <c r="A56" s="90" t="s">
        <v>35</v>
      </c>
      <c r="B56" s="113">
        <v>28</v>
      </c>
      <c r="C56" s="64"/>
      <c r="D56" s="58">
        <f>9549+7</f>
        <v>9556</v>
      </c>
      <c r="E56" s="91"/>
      <c r="F56" s="58">
        <f>5166+32</f>
        <v>5198</v>
      </c>
    </row>
    <row r="57" spans="1:6">
      <c r="A57" s="105"/>
      <c r="C57" s="35"/>
      <c r="D57" s="87">
        <f>SUM(D48:D56)</f>
        <v>25011</v>
      </c>
      <c r="E57" s="88"/>
      <c r="F57" s="87">
        <f>SUM(F48:F56)</f>
        <v>30577</v>
      </c>
    </row>
    <row r="58" spans="1:6" ht="8.1" customHeight="1">
      <c r="A58" s="110"/>
      <c r="B58" s="246"/>
      <c r="C58" s="35"/>
      <c r="D58" s="147"/>
      <c r="E58" s="88"/>
      <c r="F58" s="147"/>
    </row>
    <row r="59" spans="1:6" ht="15.75" thickBot="1">
      <c r="A59" s="105" t="s">
        <v>18</v>
      </c>
      <c r="B59" s="246"/>
      <c r="C59" s="35"/>
      <c r="D59" s="92">
        <f>D33+D45+D57</f>
        <v>143884</v>
      </c>
      <c r="E59" s="88"/>
      <c r="F59" s="92">
        <f>F33+F45+F57</f>
        <v>149653</v>
      </c>
    </row>
    <row r="60" spans="1:6" ht="8.1" customHeight="1" thickTop="1">
      <c r="A60" s="83"/>
      <c r="B60" s="246"/>
      <c r="C60" s="64"/>
      <c r="D60" s="80"/>
      <c r="E60" s="80"/>
      <c r="F60" s="80"/>
    </row>
    <row r="61" spans="1:6">
      <c r="A61" s="68"/>
      <c r="C61" s="64"/>
    </row>
    <row r="62" spans="1:6">
      <c r="A62" s="166"/>
      <c r="C62" s="64"/>
    </row>
    <row r="63" spans="1:6">
      <c r="A63" s="166"/>
      <c r="C63" s="64"/>
    </row>
    <row r="64" spans="1:6">
      <c r="A64" s="166"/>
      <c r="C64" s="64"/>
    </row>
    <row r="65" spans="1:7">
      <c r="A65" s="166"/>
      <c r="C65" s="64"/>
    </row>
    <row r="66" spans="1:7">
      <c r="A66" s="166"/>
      <c r="C66" s="64"/>
    </row>
    <row r="67" spans="1:7">
      <c r="A67" s="166"/>
      <c r="C67" s="64"/>
    </row>
    <row r="68" spans="1:7" s="36" customFormat="1">
      <c r="A68" s="122"/>
      <c r="B68" s="123"/>
      <c r="C68" s="123"/>
      <c r="D68" s="123"/>
      <c r="F68" s="123"/>
    </row>
    <row r="69" spans="1:7" s="36" customFormat="1">
      <c r="A69" s="122"/>
      <c r="B69" s="123"/>
      <c r="C69" s="123"/>
      <c r="D69" s="123"/>
      <c r="F69" s="123"/>
    </row>
    <row r="70" spans="1:7" s="36" customFormat="1">
      <c r="A70" s="68"/>
      <c r="B70" s="123"/>
      <c r="C70" s="64"/>
    </row>
    <row r="71" spans="1:7">
      <c r="A71" s="111" t="s">
        <v>101</v>
      </c>
      <c r="B71" s="241" t="s">
        <v>99</v>
      </c>
      <c r="D71" s="241"/>
      <c r="E71" s="63"/>
      <c r="F71" s="26"/>
      <c r="G71" s="113"/>
    </row>
    <row r="72" spans="1:7">
      <c r="A72" s="126" t="s">
        <v>95</v>
      </c>
      <c r="C72" s="120"/>
      <c r="D72" s="113"/>
      <c r="E72" s="64"/>
      <c r="F72" s="94" t="s">
        <v>81</v>
      </c>
      <c r="G72" s="27"/>
    </row>
    <row r="73" spans="1:7">
      <c r="A73" s="111"/>
      <c r="D73" s="112"/>
      <c r="E73" s="60"/>
      <c r="F73" s="112"/>
    </row>
    <row r="74" spans="1:7">
      <c r="A74" s="80"/>
      <c r="D74" s="80"/>
      <c r="E74" s="80"/>
      <c r="F74" s="80"/>
    </row>
    <row r="75" spans="1:7">
      <c r="A75" s="80"/>
      <c r="B75" s="80"/>
      <c r="D75" s="80"/>
      <c r="E75" s="80"/>
      <c r="F75" s="80"/>
    </row>
    <row r="76" spans="1:7">
      <c r="A76" s="130"/>
      <c r="B76" s="80"/>
      <c r="D76" s="80"/>
      <c r="E76" s="80"/>
      <c r="F76" s="80"/>
    </row>
    <row r="77" spans="1:7">
      <c r="A77" s="127"/>
      <c r="B77" s="80"/>
      <c r="D77" s="80"/>
      <c r="E77" s="80"/>
      <c r="F77" s="80"/>
    </row>
    <row r="78" spans="1:7">
      <c r="A78" s="80"/>
      <c r="C78" s="15"/>
      <c r="D78" s="80"/>
      <c r="E78" s="80"/>
      <c r="F78" s="80"/>
    </row>
    <row r="79" spans="1:7">
      <c r="A79" s="80"/>
      <c r="B79" s="247"/>
      <c r="C79" s="15"/>
      <c r="D79" s="80"/>
      <c r="E79" s="80"/>
      <c r="F79" s="80"/>
    </row>
    <row r="80" spans="1:7">
      <c r="A80" s="80"/>
      <c r="B80" s="247"/>
      <c r="C80" s="15"/>
      <c r="D80" s="80"/>
      <c r="E80" s="80"/>
      <c r="F80" s="80"/>
    </row>
    <row r="81" spans="1:6">
      <c r="A81" s="80"/>
      <c r="B81" s="247"/>
      <c r="C81" s="15"/>
      <c r="D81" s="80"/>
      <c r="E81" s="80"/>
      <c r="F81" s="80"/>
    </row>
    <row r="82" spans="1:6">
      <c r="A82" s="80"/>
      <c r="B82" s="247"/>
      <c r="C82" s="15"/>
      <c r="D82" s="80"/>
      <c r="E82" s="80"/>
      <c r="F82" s="80"/>
    </row>
    <row r="83" spans="1:6">
      <c r="A83" s="80"/>
      <c r="B83" s="247"/>
      <c r="C83" s="15"/>
      <c r="D83" s="80"/>
      <c r="E83" s="80"/>
      <c r="F83" s="80"/>
    </row>
    <row r="84" spans="1:6">
      <c r="A84" s="80"/>
      <c r="B84" s="247"/>
      <c r="C84" s="15"/>
      <c r="D84" s="80"/>
      <c r="E84" s="80"/>
      <c r="F84" s="80"/>
    </row>
    <row r="85" spans="1:6">
      <c r="A85" s="80"/>
      <c r="B85" s="247"/>
      <c r="C85" s="15"/>
      <c r="D85" s="80"/>
      <c r="E85" s="80"/>
      <c r="F85" s="80"/>
    </row>
    <row r="86" spans="1:6">
      <c r="A86" s="80"/>
      <c r="B86" s="247"/>
      <c r="C86" s="15"/>
      <c r="D86" s="80"/>
      <c r="E86" s="80"/>
      <c r="F86" s="80"/>
    </row>
    <row r="87" spans="1:6">
      <c r="A87" s="80"/>
      <c r="B87" s="247"/>
      <c r="C87" s="15"/>
      <c r="D87" s="80"/>
      <c r="E87" s="80"/>
      <c r="F87" s="80"/>
    </row>
    <row r="88" spans="1:6">
      <c r="A88" s="80"/>
      <c r="B88" s="247"/>
      <c r="C88" s="15"/>
      <c r="D88" s="80"/>
      <c r="E88" s="80"/>
      <c r="F88" s="80"/>
    </row>
    <row r="89" spans="1:6">
      <c r="A89" s="80"/>
      <c r="B89" s="247"/>
      <c r="C89" s="15"/>
      <c r="D89" s="80"/>
      <c r="E89" s="80"/>
      <c r="F89" s="80"/>
    </row>
    <row r="90" spans="1:6">
      <c r="A90" s="80"/>
      <c r="B90" s="247"/>
      <c r="C90" s="15"/>
      <c r="D90" s="80"/>
      <c r="E90" s="80"/>
      <c r="F90" s="80"/>
    </row>
    <row r="91" spans="1:6">
      <c r="A91" s="80"/>
      <c r="B91" s="247"/>
      <c r="C91" s="15"/>
      <c r="D91" s="80"/>
      <c r="E91" s="80"/>
      <c r="F91" s="80"/>
    </row>
    <row r="92" spans="1:6">
      <c r="A92" s="80"/>
      <c r="B92" s="247"/>
      <c r="C92" s="15"/>
      <c r="D92" s="80"/>
      <c r="E92" s="80"/>
      <c r="F92" s="80"/>
    </row>
    <row r="93" spans="1:6">
      <c r="A93" s="80"/>
      <c r="B93" s="247"/>
      <c r="C93" s="15"/>
      <c r="D93" s="80"/>
      <c r="E93" s="80"/>
      <c r="F93" s="80"/>
    </row>
    <row r="94" spans="1:6">
      <c r="A94" s="80"/>
      <c r="B94" s="247"/>
      <c r="C94" s="15"/>
      <c r="D94" s="80"/>
      <c r="E94" s="80"/>
      <c r="F94" s="80"/>
    </row>
    <row r="95" spans="1:6">
      <c r="A95" s="80"/>
      <c r="B95" s="247"/>
      <c r="C95" s="15"/>
      <c r="D95" s="80"/>
      <c r="E95" s="80"/>
      <c r="F95" s="80"/>
    </row>
    <row r="96" spans="1:6">
      <c r="A96" s="80"/>
      <c r="B96" s="247"/>
      <c r="C96" s="15"/>
      <c r="D96" s="80"/>
      <c r="E96" s="80"/>
      <c r="F96" s="80"/>
    </row>
    <row r="97" spans="1:6">
      <c r="A97" s="80"/>
      <c r="B97" s="247"/>
      <c r="C97" s="15"/>
      <c r="D97" s="80"/>
      <c r="E97" s="80"/>
      <c r="F97" s="80"/>
    </row>
    <row r="98" spans="1:6">
      <c r="A98" s="80"/>
      <c r="B98" s="247"/>
      <c r="C98" s="15"/>
      <c r="D98" s="80"/>
      <c r="E98" s="80"/>
      <c r="F98" s="80"/>
    </row>
    <row r="99" spans="1:6">
      <c r="A99" s="80"/>
      <c r="B99" s="247"/>
      <c r="C99" s="15"/>
      <c r="D99" s="80"/>
      <c r="E99" s="80"/>
      <c r="F99" s="80"/>
    </row>
    <row r="100" spans="1:6">
      <c r="A100" s="80"/>
      <c r="B100" s="247"/>
      <c r="C100" s="15"/>
      <c r="D100" s="80"/>
      <c r="E100" s="80"/>
      <c r="F100" s="80"/>
    </row>
    <row r="101" spans="1:6">
      <c r="A101" s="80"/>
      <c r="B101" s="247"/>
      <c r="C101" s="15"/>
      <c r="D101" s="80"/>
      <c r="E101" s="80"/>
      <c r="F101" s="80"/>
    </row>
    <row r="102" spans="1:6">
      <c r="A102" s="80"/>
      <c r="B102" s="247"/>
      <c r="C102" s="15"/>
      <c r="D102" s="80"/>
      <c r="E102" s="80"/>
      <c r="F102" s="80"/>
    </row>
    <row r="103" spans="1:6">
      <c r="A103" s="80"/>
      <c r="B103" s="247"/>
      <c r="C103" s="15"/>
      <c r="D103" s="80"/>
      <c r="E103" s="80"/>
      <c r="F103" s="80"/>
    </row>
    <row r="104" spans="1:6">
      <c r="A104" s="80"/>
      <c r="B104" s="247"/>
      <c r="C104" s="15"/>
      <c r="D104" s="80"/>
      <c r="E104" s="80"/>
      <c r="F104" s="80"/>
    </row>
    <row r="105" spans="1:6">
      <c r="A105" s="80"/>
      <c r="B105" s="247"/>
      <c r="C105" s="15"/>
      <c r="D105" s="80"/>
      <c r="E105" s="80"/>
      <c r="F105" s="80"/>
    </row>
    <row r="106" spans="1:6">
      <c r="A106" s="80"/>
      <c r="B106" s="247"/>
      <c r="C106" s="15"/>
      <c r="D106" s="80"/>
      <c r="E106" s="80"/>
      <c r="F106" s="80"/>
    </row>
    <row r="107" spans="1:6">
      <c r="B107" s="247"/>
      <c r="C107" s="11"/>
    </row>
    <row r="108" spans="1:6">
      <c r="B108" s="248"/>
      <c r="C108" s="11"/>
    </row>
    <row r="109" spans="1:6">
      <c r="B109" s="248"/>
      <c r="C109" s="11"/>
    </row>
    <row r="110" spans="1:6">
      <c r="B110" s="248"/>
    </row>
  </sheetData>
  <mergeCells count="3">
    <mergeCell ref="B6:B7"/>
    <mergeCell ref="D6:D7"/>
    <mergeCell ref="F6:F7"/>
  </mergeCells>
  <phoneticPr fontId="0" type="noConversion"/>
  <pageMargins left="0.97" right="0.35433070866141703" top="0.59055118110236204" bottom="0.27559055118110198" header="0.39370078740157499" footer="0.15748031496063"/>
  <pageSetup paperSize="9" scale="72" orientation="portrait" blackAndWhite="1" useFirstPageNumber="1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62"/>
  <sheetViews>
    <sheetView topLeftCell="A10" zoomScaleNormal="100" zoomScaleSheetLayoutView="85" workbookViewId="0">
      <selection activeCell="A34" sqref="A34"/>
    </sheetView>
  </sheetViews>
  <sheetFormatPr defaultColWidth="0" defaultRowHeight="15.75"/>
  <cols>
    <col min="1" max="1" width="70.85546875" style="25" customWidth="1"/>
    <col min="2" max="2" width="12.140625" style="117" customWidth="1"/>
    <col min="3" max="3" width="14.5703125" style="281" customWidth="1"/>
    <col min="4" max="4" width="2.28515625" style="261" customWidth="1"/>
    <col min="5" max="5" width="14.5703125" style="281" customWidth="1"/>
    <col min="6" max="6" width="0.85546875" style="5" customWidth="1"/>
    <col min="7" max="7" width="23.85546875" style="4" hidden="1" customWidth="1"/>
    <col min="8" max="8" width="10.5703125" style="4" hidden="1" customWidth="1"/>
    <col min="9" max="9" width="13.28515625" style="4" hidden="1" customWidth="1"/>
    <col min="10" max="11" width="9.140625" style="4" hidden="1" customWidth="1"/>
    <col min="12" max="16384" width="7.85546875" style="4" hidden="1"/>
  </cols>
  <sheetData>
    <row r="1" spans="1:11" s="1" customFormat="1" ht="15">
      <c r="A1" s="291" t="str">
        <f>'Cover '!D1</f>
        <v>НЕОХИМ АД</v>
      </c>
      <c r="B1" s="292"/>
      <c r="C1" s="292"/>
      <c r="D1" s="292"/>
      <c r="E1" s="292"/>
      <c r="F1" s="20"/>
      <c r="G1" s="21"/>
    </row>
    <row r="2" spans="1:11" s="2" customFormat="1" ht="15">
      <c r="A2" s="293" t="s">
        <v>75</v>
      </c>
      <c r="B2" s="294"/>
      <c r="C2" s="294"/>
      <c r="D2" s="294"/>
      <c r="E2" s="294"/>
      <c r="F2" s="20"/>
    </row>
    <row r="3" spans="1:11" s="2" customFormat="1" ht="15">
      <c r="A3" s="128" t="str">
        <f>SCI!A3</f>
        <v>към 30 юни 2018 година</v>
      </c>
      <c r="B3" s="20"/>
      <c r="C3" s="20"/>
      <c r="D3" s="256"/>
      <c r="E3" s="20"/>
      <c r="F3" s="20"/>
    </row>
    <row r="4" spans="1:11" s="2" customFormat="1" ht="15">
      <c r="A4" s="129"/>
      <c r="B4" s="20"/>
      <c r="C4" s="20"/>
      <c r="D4" s="256"/>
      <c r="E4" s="20"/>
      <c r="F4" s="20"/>
    </row>
    <row r="5" spans="1:11" ht="20.25" customHeight="1">
      <c r="A5" s="93"/>
      <c r="B5" s="250" t="s">
        <v>4</v>
      </c>
      <c r="C5" s="288" t="s">
        <v>141</v>
      </c>
      <c r="D5" s="208"/>
      <c r="E5" s="288" t="s">
        <v>142</v>
      </c>
      <c r="F5" s="3"/>
      <c r="G5" s="22"/>
    </row>
    <row r="6" spans="1:11" ht="20.25">
      <c r="A6" s="162"/>
      <c r="B6" s="114"/>
      <c r="C6" s="289"/>
      <c r="D6" s="209"/>
      <c r="E6" s="289"/>
      <c r="F6" s="3"/>
      <c r="G6" s="22"/>
    </row>
    <row r="7" spans="1:11" ht="10.5" customHeight="1">
      <c r="A7" s="93"/>
      <c r="B7" s="114"/>
      <c r="C7" s="272"/>
      <c r="D7" s="257"/>
      <c r="E7" s="272"/>
      <c r="F7" s="3"/>
      <c r="G7" s="22"/>
    </row>
    <row r="8" spans="1:11" ht="15">
      <c r="A8" s="96" t="s">
        <v>13</v>
      </c>
      <c r="B8" s="5"/>
      <c r="C8" s="273"/>
      <c r="D8" s="258"/>
      <c r="E8" s="273"/>
      <c r="F8" s="6"/>
      <c r="G8" s="6"/>
      <c r="H8" s="7" t="e">
        <f>+E8+G8+#REF!</f>
        <v>#REF!</v>
      </c>
      <c r="I8" s="7">
        <f>+E8+G8</f>
        <v>0</v>
      </c>
    </row>
    <row r="9" spans="1:11" ht="15">
      <c r="A9" s="97" t="s">
        <v>5</v>
      </c>
      <c r="B9" s="5"/>
      <c r="C9" s="273">
        <v>120077</v>
      </c>
      <c r="D9" s="258"/>
      <c r="E9" s="273">
        <v>92311</v>
      </c>
      <c r="F9" s="6"/>
      <c r="G9" s="6"/>
      <c r="H9" s="7">
        <f>+E9+G9</f>
        <v>92311</v>
      </c>
    </row>
    <row r="10" spans="1:11" ht="15">
      <c r="A10" s="97" t="s">
        <v>6</v>
      </c>
      <c r="B10" s="5"/>
      <c r="C10" s="273">
        <v>-125604</v>
      </c>
      <c r="D10" s="258"/>
      <c r="E10" s="273">
        <v>-114651</v>
      </c>
      <c r="F10" s="6"/>
      <c r="G10" s="6"/>
      <c r="H10" s="7">
        <f>+E10+G10</f>
        <v>-114651</v>
      </c>
      <c r="K10" s="7" t="e">
        <f>+E10+#REF!</f>
        <v>#REF!</v>
      </c>
    </row>
    <row r="11" spans="1:11" ht="15">
      <c r="A11" s="97" t="s">
        <v>43</v>
      </c>
      <c r="B11" s="5"/>
      <c r="C11" s="273">
        <v>-13555</v>
      </c>
      <c r="D11" s="258"/>
      <c r="E11" s="273">
        <v>-12131</v>
      </c>
      <c r="F11" s="6"/>
      <c r="G11" s="6"/>
      <c r="H11" s="7"/>
      <c r="K11" s="7"/>
    </row>
    <row r="12" spans="1:11" s="8" customFormat="1" ht="15">
      <c r="A12" s="201" t="s">
        <v>86</v>
      </c>
      <c r="B12" s="115"/>
      <c r="C12" s="273">
        <v>7729</v>
      </c>
      <c r="D12" s="258"/>
      <c r="E12" s="273">
        <v>8726</v>
      </c>
      <c r="F12" s="6"/>
      <c r="G12" s="6"/>
      <c r="H12" s="7"/>
    </row>
    <row r="13" spans="1:11" s="8" customFormat="1" ht="15">
      <c r="A13" s="201" t="s">
        <v>91</v>
      </c>
      <c r="B13" s="115"/>
      <c r="C13" s="273">
        <v>-522</v>
      </c>
      <c r="D13" s="258"/>
      <c r="E13" s="273">
        <v>-1310</v>
      </c>
      <c r="F13" s="6"/>
      <c r="G13" s="6"/>
      <c r="H13" s="7"/>
    </row>
    <row r="14" spans="1:11" s="8" customFormat="1" ht="15">
      <c r="A14" s="201" t="s">
        <v>116</v>
      </c>
      <c r="B14" s="115"/>
      <c r="C14" s="273">
        <v>-386</v>
      </c>
      <c r="D14" s="258"/>
      <c r="E14" s="273">
        <v>-891</v>
      </c>
      <c r="F14" s="6"/>
      <c r="G14" s="6"/>
      <c r="H14" s="7"/>
    </row>
    <row r="15" spans="1:11" s="8" customFormat="1" ht="15">
      <c r="A15" s="201" t="s">
        <v>45</v>
      </c>
      <c r="B15" s="115"/>
      <c r="C15" s="273">
        <v>-168</v>
      </c>
      <c r="D15" s="258"/>
      <c r="E15" s="273">
        <v>-166</v>
      </c>
      <c r="F15" s="6"/>
      <c r="G15" s="6"/>
      <c r="H15" s="7"/>
    </row>
    <row r="16" spans="1:11" s="8" customFormat="1" ht="15">
      <c r="A16" s="201" t="s">
        <v>115</v>
      </c>
      <c r="B16" s="115"/>
      <c r="C16" s="273">
        <v>-226</v>
      </c>
      <c r="D16" s="258"/>
      <c r="E16" s="273">
        <v>-663</v>
      </c>
      <c r="F16" s="6"/>
      <c r="G16" s="6"/>
      <c r="H16" s="7"/>
    </row>
    <row r="17" spans="1:9" s="8" customFormat="1" ht="15">
      <c r="A17" s="202" t="s">
        <v>136</v>
      </c>
      <c r="B17" s="115"/>
      <c r="C17" s="274">
        <f>SUM(C9:C16)</f>
        <v>-12655</v>
      </c>
      <c r="D17" s="259"/>
      <c r="E17" s="274">
        <f>SUM(E9:E16)</f>
        <v>-28775</v>
      </c>
      <c r="F17" s="6"/>
      <c r="G17" s="6"/>
      <c r="H17" s="7">
        <f>+E17+G17</f>
        <v>-28775</v>
      </c>
    </row>
    <row r="18" spans="1:9" ht="15">
      <c r="A18" s="201"/>
      <c r="B18" s="5"/>
      <c r="C18" s="273"/>
      <c r="D18" s="258"/>
      <c r="E18" s="273"/>
      <c r="F18" s="6"/>
      <c r="G18" s="6"/>
      <c r="H18" s="7"/>
    </row>
    <row r="19" spans="1:9" ht="15">
      <c r="A19" s="202" t="s">
        <v>14</v>
      </c>
      <c r="B19" s="5"/>
      <c r="C19" s="273"/>
      <c r="D19" s="258">
        <f>-3915</f>
        <v>-3915</v>
      </c>
      <c r="E19" s="273"/>
      <c r="F19" s="6"/>
      <c r="G19" s="6"/>
      <c r="H19" s="7"/>
    </row>
    <row r="20" spans="1:9" ht="15">
      <c r="A20" s="97" t="s">
        <v>32</v>
      </c>
      <c r="B20" s="5"/>
      <c r="C20" s="273">
        <v>-2700</v>
      </c>
      <c r="D20" s="258"/>
      <c r="E20" s="273">
        <v>-1283</v>
      </c>
      <c r="F20" s="6"/>
      <c r="G20" s="6"/>
      <c r="H20" s="7"/>
    </row>
    <row r="21" spans="1:9" ht="15">
      <c r="A21" s="97" t="s">
        <v>31</v>
      </c>
      <c r="B21" s="5"/>
      <c r="C21" s="273">
        <v>76</v>
      </c>
      <c r="D21" s="258">
        <f>10+1294+1022+667</f>
        <v>2993</v>
      </c>
      <c r="E21" s="273">
        <v>136</v>
      </c>
      <c r="F21" s="6"/>
      <c r="G21" s="6"/>
      <c r="H21" s="7"/>
    </row>
    <row r="22" spans="1:9" ht="17.25" customHeight="1">
      <c r="A22" s="96" t="s">
        <v>105</v>
      </c>
      <c r="B22" s="5"/>
      <c r="C22" s="274">
        <f>SUM(C20:C21)</f>
        <v>-2624</v>
      </c>
      <c r="D22" s="259"/>
      <c r="E22" s="274">
        <f>SUM(E20:E21)</f>
        <v>-1147</v>
      </c>
      <c r="F22" s="6"/>
      <c r="G22" s="6"/>
      <c r="H22" s="7"/>
    </row>
    <row r="23" spans="1:9" ht="15">
      <c r="A23" s="97"/>
      <c r="B23" s="5"/>
      <c r="C23" s="273"/>
      <c r="D23" s="258"/>
      <c r="E23" s="273"/>
      <c r="F23" s="6"/>
      <c r="G23" s="6"/>
      <c r="H23" s="7"/>
    </row>
    <row r="24" spans="1:9" ht="15">
      <c r="A24" s="98" t="s">
        <v>15</v>
      </c>
      <c r="B24" s="5"/>
      <c r="C24" s="275"/>
      <c r="D24" s="260"/>
      <c r="E24" s="275"/>
      <c r="F24" s="23"/>
      <c r="G24" s="6"/>
      <c r="H24" s="7"/>
      <c r="I24" s="7"/>
    </row>
    <row r="25" spans="1:9" ht="15">
      <c r="A25" s="97" t="s">
        <v>48</v>
      </c>
      <c r="B25" s="5"/>
      <c r="C25" s="276">
        <v>28790</v>
      </c>
      <c r="D25" s="258"/>
      <c r="E25" s="276">
        <v>41990</v>
      </c>
      <c r="F25" s="23"/>
      <c r="G25" s="6"/>
      <c r="H25" s="7"/>
      <c r="I25" s="7"/>
    </row>
    <row r="26" spans="1:9" ht="15">
      <c r="A26" s="97" t="s">
        <v>49</v>
      </c>
      <c r="B26" s="5"/>
      <c r="C26" s="273">
        <v>-28790</v>
      </c>
      <c r="D26" s="258"/>
      <c r="E26" s="273">
        <v>-54790</v>
      </c>
      <c r="F26" s="23"/>
      <c r="G26" s="6"/>
      <c r="H26" s="7"/>
      <c r="I26" s="7"/>
    </row>
    <row r="27" spans="1:9" ht="15">
      <c r="A27" s="97" t="s">
        <v>42</v>
      </c>
      <c r="B27" s="5"/>
      <c r="C27" s="273">
        <v>0</v>
      </c>
      <c r="D27" s="258"/>
      <c r="E27" s="273">
        <v>0</v>
      </c>
      <c r="F27" s="6"/>
      <c r="G27" s="6"/>
      <c r="H27" s="7"/>
      <c r="I27" s="7"/>
    </row>
    <row r="28" spans="1:9" ht="15">
      <c r="A28" s="97" t="s">
        <v>52</v>
      </c>
      <c r="B28" s="5"/>
      <c r="C28" s="273">
        <v>-2374</v>
      </c>
      <c r="D28" s="258"/>
      <c r="E28" s="273">
        <v>-4613</v>
      </c>
      <c r="F28" s="6"/>
      <c r="G28" s="6"/>
      <c r="H28" s="7"/>
      <c r="I28" s="7"/>
    </row>
    <row r="29" spans="1:9" ht="15">
      <c r="A29" s="97" t="s">
        <v>41</v>
      </c>
      <c r="B29" s="5"/>
      <c r="C29" s="273">
        <v>-162</v>
      </c>
      <c r="D29" s="258"/>
      <c r="E29" s="273">
        <v>-282</v>
      </c>
      <c r="F29" s="6"/>
      <c r="G29" s="6"/>
      <c r="H29" s="7"/>
      <c r="I29" s="7"/>
    </row>
    <row r="30" spans="1:9" ht="15">
      <c r="A30" s="97" t="s">
        <v>117</v>
      </c>
      <c r="B30" s="5"/>
      <c r="C30" s="273">
        <v>943</v>
      </c>
      <c r="D30" s="258"/>
      <c r="E30" s="273">
        <v>0</v>
      </c>
      <c r="F30" s="6"/>
      <c r="G30" s="6"/>
      <c r="H30" s="7"/>
      <c r="I30" s="7"/>
    </row>
    <row r="31" spans="1:9" ht="15">
      <c r="A31" s="97" t="s">
        <v>111</v>
      </c>
      <c r="B31" s="5"/>
      <c r="C31" s="273">
        <v>-6</v>
      </c>
      <c r="E31" s="273">
        <v>-11</v>
      </c>
      <c r="F31" s="6"/>
      <c r="G31" s="6"/>
      <c r="H31" s="7"/>
      <c r="I31" s="7"/>
    </row>
    <row r="32" spans="1:9" ht="15">
      <c r="A32" s="97" t="s">
        <v>16</v>
      </c>
      <c r="B32" s="5"/>
      <c r="C32" s="273">
        <v>-26</v>
      </c>
      <c r="E32" s="273">
        <v>-34</v>
      </c>
      <c r="F32" s="6"/>
      <c r="G32" s="6"/>
      <c r="H32" s="7"/>
      <c r="I32" s="7"/>
    </row>
    <row r="33" spans="1:6" ht="15">
      <c r="A33" s="96" t="s">
        <v>148</v>
      </c>
      <c r="B33" s="5"/>
      <c r="C33" s="274">
        <f>SUM(C25:C32)</f>
        <v>-1625</v>
      </c>
      <c r="D33" s="262"/>
      <c r="E33" s="274">
        <f>SUM(E25:E32)</f>
        <v>-17740</v>
      </c>
      <c r="F33" s="9"/>
    </row>
    <row r="34" spans="1:6" ht="15">
      <c r="A34" s="99" t="s">
        <v>132</v>
      </c>
      <c r="B34" s="5"/>
      <c r="C34" s="273"/>
      <c r="E34" s="273"/>
    </row>
    <row r="35" spans="1:6" s="8" customFormat="1" ht="26.25" customHeight="1">
      <c r="A35" s="249" t="s">
        <v>137</v>
      </c>
      <c r="B35" s="115"/>
      <c r="C35" s="277">
        <f>SUM(C17,C22,C33)</f>
        <v>-16904</v>
      </c>
      <c r="D35" s="263"/>
      <c r="E35" s="277">
        <f>SUM(E17,E22,E33)</f>
        <v>-47662</v>
      </c>
      <c r="F35" s="24"/>
    </row>
    <row r="36" spans="1:6" ht="15">
      <c r="A36" s="99"/>
      <c r="B36" s="5"/>
      <c r="C36" s="273"/>
      <c r="E36" s="273"/>
    </row>
    <row r="37" spans="1:6" s="42" customFormat="1" ht="15">
      <c r="A37" s="99" t="s">
        <v>40</v>
      </c>
      <c r="B37" s="41"/>
      <c r="C37" s="278">
        <v>26721</v>
      </c>
      <c r="D37" s="264"/>
      <c r="E37" s="278">
        <v>52644</v>
      </c>
      <c r="F37" s="41"/>
    </row>
    <row r="38" spans="1:6" s="42" customFormat="1" ht="15">
      <c r="A38" s="99"/>
      <c r="B38" s="41"/>
      <c r="C38" s="278"/>
      <c r="D38" s="218"/>
      <c r="E38" s="278"/>
      <c r="F38" s="41"/>
    </row>
    <row r="39" spans="1:6" s="43" customFormat="1" ht="15" thickBot="1">
      <c r="A39" s="44" t="s">
        <v>144</v>
      </c>
      <c r="B39" s="116">
        <v>17</v>
      </c>
      <c r="C39" s="279">
        <f>SUM(C35,C37)</f>
        <v>9817</v>
      </c>
      <c r="D39" s="265"/>
      <c r="E39" s="279">
        <f>SUM(E35,E37)</f>
        <v>4982</v>
      </c>
      <c r="F39" s="40"/>
    </row>
    <row r="40" spans="1:6" s="43" customFormat="1" ht="15" thickTop="1">
      <c r="A40" s="100"/>
      <c r="B40" s="116"/>
      <c r="C40" s="280"/>
      <c r="D40" s="259"/>
      <c r="E40" s="280"/>
      <c r="F40" s="40"/>
    </row>
    <row r="41" spans="1:6" s="219" customFormat="1" ht="15">
      <c r="A41" s="233"/>
      <c r="B41" s="28"/>
      <c r="C41" s="31"/>
      <c r="D41" s="266"/>
      <c r="E41" s="31"/>
      <c r="F41" s="41"/>
    </row>
    <row r="42" spans="1:6" s="229" customFormat="1" ht="15">
      <c r="A42" s="233"/>
      <c r="B42" s="28"/>
      <c r="C42" s="63"/>
      <c r="D42" s="209"/>
      <c r="E42" s="63"/>
      <c r="F42" s="41"/>
    </row>
    <row r="43" spans="1:6" s="220" customFormat="1" ht="15">
      <c r="A43" s="228"/>
      <c r="B43" s="62"/>
      <c r="C43" s="62"/>
      <c r="D43" s="208"/>
      <c r="E43" s="62"/>
      <c r="F43" s="41"/>
    </row>
    <row r="44" spans="1:6" s="220" customFormat="1" ht="15">
      <c r="A44" s="42"/>
      <c r="B44" s="62"/>
      <c r="C44" s="62"/>
      <c r="D44" s="208"/>
      <c r="E44" s="62"/>
      <c r="F44" s="41"/>
    </row>
    <row r="45" spans="1:6" s="219" customFormat="1" ht="15">
      <c r="A45" s="211"/>
      <c r="B45" s="208"/>
      <c r="C45" s="62"/>
      <c r="D45" s="208"/>
      <c r="E45" s="62"/>
      <c r="F45" s="218"/>
    </row>
    <row r="46" spans="1:6">
      <c r="B46" s="123"/>
      <c r="C46" s="123"/>
      <c r="D46" s="216"/>
      <c r="E46" s="123"/>
    </row>
    <row r="47" spans="1:6">
      <c r="B47" s="63"/>
      <c r="C47" s="63"/>
      <c r="D47" s="205"/>
      <c r="E47" s="63"/>
    </row>
    <row r="48" spans="1:6" ht="15">
      <c r="A48" s="111" t="s">
        <v>101</v>
      </c>
      <c r="B48" s="111" t="s">
        <v>99</v>
      </c>
      <c r="E48" s="113"/>
    </row>
    <row r="49" spans="1:6" ht="15">
      <c r="A49" s="126" t="s">
        <v>39</v>
      </c>
      <c r="B49" s="64"/>
      <c r="F49" s="49" t="s">
        <v>81</v>
      </c>
    </row>
    <row r="50" spans="1:6" ht="15">
      <c r="A50" s="79"/>
      <c r="B50" s="113"/>
      <c r="C50" s="64"/>
      <c r="D50" s="214"/>
      <c r="E50" s="64"/>
      <c r="F50" s="36"/>
    </row>
    <row r="51" spans="1:6" ht="15">
      <c r="A51" s="80"/>
      <c r="B51" s="113"/>
      <c r="C51" s="64"/>
      <c r="D51" s="214"/>
      <c r="E51" s="64"/>
      <c r="F51" s="36"/>
    </row>
    <row r="52" spans="1:6" ht="15">
      <c r="A52" s="36"/>
      <c r="B52" s="113"/>
      <c r="C52" s="64"/>
      <c r="D52" s="215"/>
      <c r="E52" s="64"/>
      <c r="F52" s="36"/>
    </row>
    <row r="53" spans="1:6" ht="15" customHeight="1">
      <c r="A53" s="290"/>
      <c r="B53" s="290"/>
      <c r="C53" s="290"/>
      <c r="D53" s="290"/>
      <c r="E53" s="290"/>
      <c r="F53" s="290"/>
    </row>
    <row r="54" spans="1:6" ht="15">
      <c r="A54" s="137"/>
    </row>
    <row r="55" spans="1:6" ht="15">
      <c r="A55" s="138"/>
    </row>
    <row r="56" spans="1:6" ht="15">
      <c r="A56" s="139"/>
    </row>
    <row r="57" spans="1:6" ht="15">
      <c r="A57" s="140"/>
    </row>
    <row r="58" spans="1:6" ht="15">
      <c r="A58" s="141"/>
    </row>
    <row r="59" spans="1:6" ht="15">
      <c r="A59" s="142"/>
    </row>
    <row r="60" spans="1:6" ht="15">
      <c r="A60" s="141"/>
    </row>
    <row r="61" spans="1:6" ht="15">
      <c r="A61" s="143"/>
    </row>
    <row r="62" spans="1:6" ht="15">
      <c r="A62" s="143"/>
    </row>
  </sheetData>
  <mergeCells count="5">
    <mergeCell ref="A53:F53"/>
    <mergeCell ref="C5:C6"/>
    <mergeCell ref="E5:E6"/>
    <mergeCell ref="A1:E1"/>
    <mergeCell ref="A2:E2"/>
  </mergeCells>
  <phoneticPr fontId="0" type="noConversion"/>
  <pageMargins left="0.98425196850393704" right="0.35433070866141736" top="0.59055118110236227" bottom="0.27559055118110237" header="0.39370078740157483" footer="0.15748031496062992"/>
  <pageSetup paperSize="9" scale="73" orientation="portrait" blackAndWhite="1" useFirstPageNumber="1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B7" zoomScaleNormal="100" zoomScaleSheetLayoutView="90" workbookViewId="0">
      <selection activeCell="F29" sqref="F29"/>
    </sheetView>
  </sheetViews>
  <sheetFormatPr defaultRowHeight="15"/>
  <cols>
    <col min="1" max="1" width="58.7109375" style="17" bestFit="1" customWidth="1"/>
    <col min="2" max="2" width="12.28515625" style="17" bestFit="1" customWidth="1"/>
    <col min="3" max="3" width="11.42578125" style="17" customWidth="1"/>
    <col min="4" max="4" width="0.85546875" style="17" customWidth="1"/>
    <col min="5" max="5" width="11.42578125" style="17" customWidth="1"/>
    <col min="6" max="6" width="0.7109375" style="17" customWidth="1"/>
    <col min="7" max="7" width="11.42578125" style="17" customWidth="1"/>
    <col min="8" max="8" width="0.7109375" style="17" customWidth="1"/>
    <col min="9" max="9" width="11.42578125" style="17" customWidth="1"/>
    <col min="10" max="10" width="0.85546875" style="17" customWidth="1"/>
    <col min="11" max="11" width="11.42578125" style="17" customWidth="1"/>
    <col min="12" max="12" width="0.85546875" style="17" customWidth="1"/>
    <col min="13" max="13" width="11.42578125" style="17" customWidth="1"/>
    <col min="14" max="16384" width="9.140625" style="17"/>
  </cols>
  <sheetData>
    <row r="1" spans="1:13" ht="18" customHeight="1">
      <c r="A1" s="192" t="str">
        <f>'[1]Cover '!D1</f>
        <v>НЕОХИМ АД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8" customHeight="1">
      <c r="A2" s="291" t="s">
        <v>76</v>
      </c>
      <c r="B2" s="291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8" customHeight="1">
      <c r="A3" s="149" t="str">
        <f>SCI!A3</f>
        <v>към 30 юни 2018 година</v>
      </c>
      <c r="B3" s="129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8" customHeight="1">
      <c r="A4" s="129"/>
      <c r="B4" s="129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18" customHeight="1">
      <c r="A5" s="129"/>
      <c r="B5" s="129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ht="16.5" customHeight="1">
      <c r="A6" s="169"/>
      <c r="B6" s="169"/>
      <c r="C6" s="302" t="s">
        <v>36</v>
      </c>
      <c r="D6" s="168"/>
      <c r="E6" s="302" t="s">
        <v>50</v>
      </c>
      <c r="F6" s="168"/>
      <c r="G6" s="302" t="s">
        <v>19</v>
      </c>
      <c r="H6" s="168"/>
      <c r="I6" s="301" t="s">
        <v>94</v>
      </c>
      <c r="J6" s="301"/>
      <c r="K6" s="301"/>
      <c r="L6" s="168"/>
      <c r="M6" s="302" t="s">
        <v>44</v>
      </c>
    </row>
    <row r="7" spans="1:13" s="46" customFormat="1" ht="15" customHeight="1">
      <c r="A7" s="170"/>
      <c r="B7" s="170"/>
      <c r="C7" s="302"/>
      <c r="D7" s="231"/>
      <c r="E7" s="302"/>
      <c r="F7" s="231"/>
      <c r="G7" s="302"/>
      <c r="H7" s="231"/>
      <c r="I7" s="297" t="s">
        <v>100</v>
      </c>
      <c r="J7" s="231"/>
      <c r="K7" s="299" t="s">
        <v>118</v>
      </c>
      <c r="L7" s="231"/>
      <c r="M7" s="302"/>
    </row>
    <row r="8" spans="1:13" s="47" customFormat="1" ht="93" customHeight="1">
      <c r="A8" s="168"/>
      <c r="B8" s="151" t="s">
        <v>4</v>
      </c>
      <c r="C8" s="302"/>
      <c r="D8" s="171"/>
      <c r="E8" s="302"/>
      <c r="F8" s="171"/>
      <c r="G8" s="302"/>
      <c r="H8" s="171"/>
      <c r="I8" s="298"/>
      <c r="J8" s="171"/>
      <c r="K8" s="300"/>
      <c r="L8" s="171"/>
      <c r="M8" s="302"/>
    </row>
    <row r="9" spans="1:13" s="48" customFormat="1">
      <c r="A9" s="172"/>
      <c r="B9" s="172"/>
      <c r="C9" s="190" t="s">
        <v>123</v>
      </c>
      <c r="D9" s="190"/>
      <c r="E9" s="190" t="s">
        <v>123</v>
      </c>
      <c r="F9" s="190"/>
      <c r="G9" s="190" t="s">
        <v>123</v>
      </c>
      <c r="H9" s="190"/>
      <c r="I9" s="190" t="s">
        <v>123</v>
      </c>
      <c r="J9" s="190"/>
      <c r="K9" s="190" t="s">
        <v>123</v>
      </c>
      <c r="L9" s="190"/>
      <c r="M9" s="190" t="s">
        <v>123</v>
      </c>
    </row>
    <row r="10" spans="1:13" s="47" customFormat="1">
      <c r="A10" s="168"/>
      <c r="B10" s="168"/>
      <c r="C10" s="174"/>
      <c r="D10" s="174"/>
      <c r="E10" s="174"/>
      <c r="F10" s="174"/>
      <c r="G10" s="174"/>
      <c r="H10" s="174"/>
      <c r="I10" s="173"/>
      <c r="J10" s="174"/>
      <c r="K10" s="173"/>
      <c r="L10" s="174"/>
      <c r="M10" s="174"/>
    </row>
    <row r="11" spans="1:13" s="47" customFormat="1" hidden="1">
      <c r="A11" s="175" t="s">
        <v>87</v>
      </c>
      <c r="B11" s="175"/>
      <c r="C11" s="176">
        <v>2654</v>
      </c>
      <c r="D11" s="177"/>
      <c r="E11" s="176">
        <v>-3575</v>
      </c>
      <c r="F11" s="177"/>
      <c r="G11" s="176">
        <v>265</v>
      </c>
      <c r="H11" s="177"/>
      <c r="I11" s="176">
        <v>93523</v>
      </c>
      <c r="J11" s="177"/>
      <c r="K11" s="176">
        <v>93523</v>
      </c>
      <c r="L11" s="177"/>
      <c r="M11" s="176">
        <v>92867</v>
      </c>
    </row>
    <row r="12" spans="1:13" s="47" customFormat="1" hidden="1">
      <c r="A12" s="170"/>
      <c r="B12" s="170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</row>
    <row r="13" spans="1:13" s="47" customFormat="1" hidden="1">
      <c r="A13" s="179" t="s">
        <v>88</v>
      </c>
      <c r="B13" s="170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1:13" s="45" customFormat="1" ht="14.25" hidden="1" customHeight="1">
      <c r="A14" s="180"/>
      <c r="B14" s="181"/>
      <c r="C14" s="182"/>
      <c r="D14" s="182"/>
      <c r="E14" s="182"/>
      <c r="F14" s="182"/>
      <c r="G14" s="182"/>
      <c r="H14" s="182"/>
      <c r="I14" s="182"/>
      <c r="J14" s="180"/>
      <c r="K14" s="182"/>
      <c r="L14" s="180"/>
      <c r="M14" s="182"/>
    </row>
    <row r="15" spans="1:13" s="47" customFormat="1" hidden="1">
      <c r="A15" s="183" t="s">
        <v>89</v>
      </c>
      <c r="B15" s="183"/>
      <c r="C15" s="101">
        <v>0</v>
      </c>
      <c r="D15" s="178"/>
      <c r="E15" s="101">
        <v>0</v>
      </c>
      <c r="F15" s="178"/>
      <c r="G15" s="101">
        <v>0</v>
      </c>
      <c r="H15" s="178"/>
      <c r="I15" s="178">
        <v>19644</v>
      </c>
      <c r="J15" s="170"/>
      <c r="K15" s="178">
        <v>19644</v>
      </c>
      <c r="L15" s="170"/>
      <c r="M15" s="178">
        <f>SUM(C15:K15)</f>
        <v>39288</v>
      </c>
    </row>
    <row r="16" spans="1:13" s="47" customFormat="1" ht="15" hidden="1" customHeight="1">
      <c r="A16" s="170"/>
      <c r="B16" s="183"/>
      <c r="C16" s="178"/>
      <c r="D16" s="178"/>
      <c r="E16" s="178"/>
      <c r="F16" s="178"/>
      <c r="G16" s="178"/>
      <c r="H16" s="178"/>
      <c r="I16" s="178"/>
      <c r="J16" s="170"/>
      <c r="K16" s="178"/>
      <c r="L16" s="170"/>
      <c r="M16" s="178"/>
    </row>
    <row r="17" spans="1:13" s="47" customFormat="1" hidden="1">
      <c r="A17" s="183" t="s">
        <v>72</v>
      </c>
      <c r="B17" s="184"/>
      <c r="C17" s="101">
        <v>0</v>
      </c>
      <c r="D17" s="101"/>
      <c r="E17" s="101">
        <v>0</v>
      </c>
      <c r="F17" s="101"/>
      <c r="G17" s="101">
        <v>0</v>
      </c>
      <c r="H17" s="101"/>
      <c r="I17" s="101">
        <v>0</v>
      </c>
      <c r="J17" s="101"/>
      <c r="K17" s="101">
        <v>0</v>
      </c>
      <c r="L17" s="101"/>
      <c r="M17" s="178">
        <f>SUM(C17:K17)</f>
        <v>0</v>
      </c>
    </row>
    <row r="18" spans="1:13" s="47" customFormat="1" ht="7.5" customHeight="1">
      <c r="A18" s="175"/>
      <c r="B18" s="175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1:13" s="37" customFormat="1" ht="15.75" thickBot="1">
      <c r="A19" s="185" t="s">
        <v>127</v>
      </c>
      <c r="B19" s="170"/>
      <c r="C19" s="186">
        <v>2654</v>
      </c>
      <c r="D19" s="101"/>
      <c r="E19" s="186">
        <v>-3575</v>
      </c>
      <c r="F19" s="101"/>
      <c r="G19" s="186">
        <v>265</v>
      </c>
      <c r="H19" s="101"/>
      <c r="I19" s="186">
        <v>-1287</v>
      </c>
      <c r="J19" s="101"/>
      <c r="K19" s="186">
        <v>103987</v>
      </c>
      <c r="L19" s="101"/>
      <c r="M19" s="186">
        <f>SUM(C19:K19)</f>
        <v>102044</v>
      </c>
    </row>
    <row r="20" spans="1:13" s="37" customFormat="1" ht="9" customHeight="1" thickTop="1">
      <c r="A20" s="185"/>
      <c r="B20" s="170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</row>
    <row r="21" spans="1:13" s="37" customFormat="1">
      <c r="A21" s="179" t="s">
        <v>120</v>
      </c>
      <c r="B21" s="170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</row>
    <row r="22" spans="1:13" s="37" customFormat="1" ht="8.25" customHeight="1">
      <c r="A22" s="180"/>
      <c r="B22" s="181"/>
      <c r="C22" s="182"/>
      <c r="D22" s="182"/>
      <c r="E22" s="182"/>
      <c r="F22" s="182"/>
      <c r="G22" s="182"/>
      <c r="H22" s="182"/>
      <c r="I22" s="182"/>
      <c r="J22" s="180"/>
      <c r="K22" s="182"/>
      <c r="L22" s="180"/>
      <c r="M22" s="182"/>
    </row>
    <row r="23" spans="1:13" s="45" customFormat="1" ht="14.25">
      <c r="A23" s="170" t="s">
        <v>110</v>
      </c>
      <c r="B23" s="151"/>
      <c r="C23" s="171"/>
      <c r="D23" s="171"/>
      <c r="E23" s="199"/>
      <c r="F23" s="199"/>
      <c r="G23" s="199"/>
      <c r="H23" s="199"/>
      <c r="I23" s="199"/>
      <c r="J23" s="101"/>
      <c r="K23" s="199">
        <v>-3362</v>
      </c>
      <c r="L23" s="101"/>
      <c r="M23" s="199">
        <f>SUM(C23:K23)</f>
        <v>-3362</v>
      </c>
    </row>
    <row r="24" spans="1:13" s="45" customFormat="1" ht="4.5" customHeight="1">
      <c r="A24" s="170"/>
      <c r="B24" s="151"/>
      <c r="C24" s="171"/>
      <c r="D24" s="171"/>
      <c r="E24" s="199"/>
      <c r="F24" s="199"/>
      <c r="G24" s="199"/>
      <c r="H24" s="199"/>
      <c r="I24" s="199"/>
      <c r="J24" s="101"/>
      <c r="K24" s="199"/>
      <c r="L24" s="101"/>
      <c r="M24" s="199"/>
    </row>
    <row r="25" spans="1:13" s="37" customFormat="1">
      <c r="A25" s="193" t="s">
        <v>106</v>
      </c>
      <c r="B25" s="170"/>
      <c r="C25" s="194">
        <v>0</v>
      </c>
      <c r="D25" s="178"/>
      <c r="E25" s="194">
        <v>0</v>
      </c>
      <c r="F25" s="178"/>
      <c r="G25" s="194">
        <v>0</v>
      </c>
      <c r="H25" s="178"/>
      <c r="I25" s="195">
        <f>SUM(I26:I27)</f>
        <v>-1027</v>
      </c>
      <c r="J25" s="178"/>
      <c r="K25" s="195">
        <f>SUM(K26:K27)</f>
        <v>13545</v>
      </c>
      <c r="L25" s="178"/>
      <c r="M25" s="195">
        <f>SUM(M26:M27)</f>
        <v>12518</v>
      </c>
    </row>
    <row r="26" spans="1:13" s="37" customFormat="1">
      <c r="A26" s="196" t="s">
        <v>124</v>
      </c>
      <c r="B26" s="170"/>
      <c r="C26" s="101">
        <v>0</v>
      </c>
      <c r="D26" s="178"/>
      <c r="E26" s="101">
        <v>0</v>
      </c>
      <c r="F26" s="178"/>
      <c r="G26" s="101">
        <v>0</v>
      </c>
      <c r="H26" s="178"/>
      <c r="I26" s="178">
        <v>0</v>
      </c>
      <c r="J26" s="178"/>
      <c r="K26" s="178">
        <v>13545</v>
      </c>
      <c r="L26" s="178"/>
      <c r="M26" s="178">
        <f>SUM(C26:K26)</f>
        <v>13545</v>
      </c>
    </row>
    <row r="27" spans="1:13" s="37" customFormat="1">
      <c r="A27" s="196" t="s">
        <v>107</v>
      </c>
      <c r="B27" s="170"/>
      <c r="C27" s="101">
        <v>0</v>
      </c>
      <c r="D27" s="178"/>
      <c r="E27" s="101">
        <v>0</v>
      </c>
      <c r="F27" s="178"/>
      <c r="G27" s="101">
        <v>0</v>
      </c>
      <c r="H27" s="178"/>
      <c r="I27" s="178">
        <v>-1027</v>
      </c>
      <c r="J27" s="178"/>
      <c r="K27" s="178">
        <v>0</v>
      </c>
      <c r="L27" s="178"/>
      <c r="M27" s="178">
        <f>SUM(C27:K27)</f>
        <v>-1027</v>
      </c>
    </row>
    <row r="28" spans="1:13" s="37" customFormat="1">
      <c r="A28" s="180"/>
      <c r="B28" s="181"/>
      <c r="C28" s="232"/>
      <c r="D28" s="182"/>
      <c r="E28" s="232"/>
      <c r="F28" s="182"/>
      <c r="G28" s="232"/>
      <c r="H28" s="182"/>
      <c r="I28" s="232"/>
      <c r="J28" s="180"/>
      <c r="K28" s="232"/>
      <c r="L28" s="180"/>
      <c r="M28" s="232"/>
    </row>
    <row r="29" spans="1:13" s="37" customFormat="1" ht="15.75" thickBot="1">
      <c r="A29" s="185" t="s">
        <v>121</v>
      </c>
      <c r="B29" s="187">
        <v>18</v>
      </c>
      <c r="C29" s="188">
        <f>SUM(C19:C25)</f>
        <v>2654</v>
      </c>
      <c r="D29" s="101"/>
      <c r="E29" s="188">
        <f>SUM(E19:E25)</f>
        <v>-3575</v>
      </c>
      <c r="F29" s="101"/>
      <c r="G29" s="188">
        <f>SUM(G19:G25)</f>
        <v>265</v>
      </c>
      <c r="H29" s="101"/>
      <c r="I29" s="188">
        <f>SUM(I19:I25)</f>
        <v>-2314</v>
      </c>
      <c r="J29" s="101"/>
      <c r="K29" s="188">
        <f>+K19+K23+K25</f>
        <v>114170</v>
      </c>
      <c r="L29" s="101"/>
      <c r="M29" s="188">
        <f>SUM(M19:M25)</f>
        <v>111200</v>
      </c>
    </row>
    <row r="30" spans="1:13" s="45" customFormat="1" thickTop="1">
      <c r="A30" s="150"/>
      <c r="B30" s="171"/>
      <c r="C30" s="171"/>
      <c r="D30" s="17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1:13" s="45" customFormat="1" ht="14.25">
      <c r="A31" s="189" t="s">
        <v>128</v>
      </c>
      <c r="B31" s="151"/>
      <c r="C31" s="151"/>
      <c r="D31" s="15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1:13" s="45" customFormat="1" ht="6.75" customHeight="1">
      <c r="A32" s="189"/>
      <c r="B32" s="151"/>
      <c r="C32" s="151"/>
      <c r="D32" s="15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1:15" s="45" customFormat="1" ht="14.25">
      <c r="A33" s="170" t="s">
        <v>110</v>
      </c>
      <c r="B33" s="151"/>
      <c r="C33" s="171"/>
      <c r="D33" s="171"/>
      <c r="E33" s="199"/>
      <c r="F33" s="199"/>
      <c r="G33" s="199"/>
      <c r="H33" s="199"/>
      <c r="I33" s="199"/>
      <c r="J33" s="101"/>
      <c r="K33" s="199">
        <v>-517</v>
      </c>
      <c r="L33" s="101"/>
      <c r="M33" s="199">
        <f>SUM(C33:K33)</f>
        <v>-517</v>
      </c>
    </row>
    <row r="34" spans="1:15" s="45" customFormat="1" ht="6.75" customHeight="1">
      <c r="A34" s="189"/>
      <c r="B34" s="151"/>
      <c r="C34" s="151"/>
      <c r="D34" s="151"/>
      <c r="E34" s="170"/>
      <c r="F34" s="170"/>
      <c r="G34" s="170"/>
      <c r="H34" s="170"/>
      <c r="I34" s="170"/>
      <c r="J34" s="170"/>
      <c r="K34" s="170"/>
      <c r="L34" s="170"/>
      <c r="M34" s="170"/>
    </row>
    <row r="35" spans="1:15" s="19" customFormat="1" ht="14.25">
      <c r="A35" s="193" t="s">
        <v>133</v>
      </c>
      <c r="B35" s="197"/>
      <c r="C35" s="194">
        <v>0</v>
      </c>
      <c r="D35" s="178"/>
      <c r="E35" s="194">
        <v>0</v>
      </c>
      <c r="F35" s="178"/>
      <c r="G35" s="194">
        <v>0</v>
      </c>
      <c r="H35" s="170"/>
      <c r="I35" s="195">
        <f>SUM(I36:I37)</f>
        <v>0</v>
      </c>
      <c r="J35" s="178"/>
      <c r="K35" s="195">
        <f>SUM(K36:K37)</f>
        <v>322</v>
      </c>
      <c r="L35" s="178"/>
      <c r="M35" s="195">
        <f>SUM(M36:M37)</f>
        <v>322</v>
      </c>
      <c r="O35" s="161"/>
    </row>
    <row r="36" spans="1:15" s="19" customFormat="1" ht="14.25">
      <c r="A36" s="196" t="s">
        <v>134</v>
      </c>
      <c r="B36" s="197"/>
      <c r="C36" s="101">
        <v>0</v>
      </c>
      <c r="D36" s="178"/>
      <c r="E36" s="101">
        <v>0</v>
      </c>
      <c r="F36" s="178"/>
      <c r="G36" s="101">
        <v>0</v>
      </c>
      <c r="H36" s="170"/>
      <c r="I36" s="177">
        <v>0</v>
      </c>
      <c r="J36" s="170"/>
      <c r="K36" s="177">
        <f>SCI!D25</f>
        <v>322</v>
      </c>
      <c r="L36" s="170"/>
      <c r="M36" s="178">
        <f>SUM(C36:K36)</f>
        <v>322</v>
      </c>
      <c r="O36" s="161"/>
    </row>
    <row r="37" spans="1:15" s="19" customFormat="1" ht="14.25">
      <c r="A37" s="196" t="s">
        <v>107</v>
      </c>
      <c r="B37" s="197"/>
      <c r="C37" s="101">
        <v>0</v>
      </c>
      <c r="D37" s="178"/>
      <c r="E37" s="101">
        <v>0</v>
      </c>
      <c r="F37" s="178"/>
      <c r="G37" s="101">
        <v>0</v>
      </c>
      <c r="H37" s="170"/>
      <c r="I37" s="177">
        <v>0</v>
      </c>
      <c r="J37" s="170"/>
      <c r="K37" s="177">
        <v>0</v>
      </c>
      <c r="L37" s="170"/>
      <c r="M37" s="178">
        <f>SUM(C37:K37)</f>
        <v>0</v>
      </c>
      <c r="O37" s="161"/>
    </row>
    <row r="38" spans="1:15" s="19" customFormat="1" ht="10.5" customHeight="1">
      <c r="A38" s="185"/>
      <c r="B38" s="171"/>
      <c r="C38" s="171"/>
      <c r="D38" s="171"/>
      <c r="E38" s="170"/>
      <c r="F38" s="170"/>
      <c r="G38" s="170"/>
      <c r="H38" s="170"/>
      <c r="I38" s="170"/>
      <c r="J38" s="170"/>
      <c r="K38" s="170"/>
      <c r="L38" s="170"/>
      <c r="M38" s="170"/>
    </row>
    <row r="39" spans="1:15" s="19" customFormat="1" thickBot="1">
      <c r="A39" s="185" t="s">
        <v>145</v>
      </c>
      <c r="B39" s="187">
        <v>18</v>
      </c>
      <c r="C39" s="186">
        <f>C29+C35</f>
        <v>2654</v>
      </c>
      <c r="D39" s="101"/>
      <c r="E39" s="186">
        <f>E29+E35</f>
        <v>-3575</v>
      </c>
      <c r="F39" s="101"/>
      <c r="G39" s="186">
        <f>G29+G35</f>
        <v>265</v>
      </c>
      <c r="H39" s="101"/>
      <c r="I39" s="186">
        <f>I29+I35</f>
        <v>-2314</v>
      </c>
      <c r="J39" s="101"/>
      <c r="K39" s="186">
        <f>K29+K33+K35</f>
        <v>113975</v>
      </c>
      <c r="L39" s="101"/>
      <c r="M39" s="186">
        <f>M29+M33+M35</f>
        <v>111005</v>
      </c>
    </row>
    <row r="40" spans="1:15" s="18" customFormat="1" ht="15.75" thickTop="1">
      <c r="A40" s="191"/>
      <c r="B40" s="153"/>
      <c r="C40" s="152"/>
      <c r="D40" s="154"/>
      <c r="E40" s="102"/>
      <c r="F40" s="102"/>
      <c r="G40" s="102"/>
      <c r="H40" s="102"/>
      <c r="I40" s="133"/>
      <c r="J40" s="155"/>
      <c r="K40" s="133"/>
      <c r="L40" s="155"/>
      <c r="M40" s="102"/>
    </row>
    <row r="41" spans="1:15" s="18" customFormat="1">
      <c r="A41" s="134"/>
      <c r="B41" s="153"/>
      <c r="C41" s="152"/>
      <c r="D41" s="156"/>
      <c r="E41" s="17"/>
      <c r="F41" s="17"/>
      <c r="G41" s="17"/>
      <c r="H41" s="17"/>
      <c r="I41" s="134"/>
      <c r="J41" s="5"/>
      <c r="K41" s="134"/>
      <c r="L41" s="5"/>
      <c r="M41" s="136"/>
    </row>
    <row r="42" spans="1:15" s="223" customFormat="1">
      <c r="A42" s="204"/>
      <c r="B42" s="221"/>
      <c r="C42" s="222"/>
      <c r="D42" s="218"/>
    </row>
    <row r="43" spans="1:15" s="223" customFormat="1">
      <c r="A43" s="233"/>
      <c r="B43" s="28"/>
      <c r="C43" s="63"/>
      <c r="D43" s="63"/>
      <c r="E43" s="237"/>
      <c r="F43" s="237"/>
      <c r="G43" s="237"/>
      <c r="H43" s="224"/>
      <c r="I43" s="224"/>
      <c r="J43" s="224"/>
      <c r="K43" s="224"/>
      <c r="L43" s="225"/>
      <c r="M43" s="225"/>
    </row>
    <row r="44" spans="1:15" s="223" customFormat="1">
      <c r="A44" s="233"/>
      <c r="B44" s="62"/>
      <c r="C44" s="62"/>
      <c r="D44" s="62"/>
      <c r="E44" s="237"/>
      <c r="F44" s="237"/>
      <c r="G44" s="237"/>
      <c r="H44" s="224"/>
      <c r="I44" s="224"/>
      <c r="J44" s="224"/>
      <c r="K44" s="224"/>
      <c r="L44" s="225"/>
      <c r="M44" s="225"/>
    </row>
    <row r="45" spans="1:15" s="223" customFormat="1">
      <c r="A45" s="228"/>
      <c r="B45" s="62"/>
      <c r="C45" s="62"/>
      <c r="D45" s="62"/>
      <c r="E45" s="238"/>
      <c r="F45" s="238"/>
      <c r="G45" s="238"/>
      <c r="H45" s="226"/>
      <c r="I45" s="226"/>
      <c r="J45" s="226"/>
      <c r="K45" s="226"/>
      <c r="L45" s="226"/>
      <c r="M45" s="226"/>
    </row>
    <row r="46" spans="1:15" s="223" customFormat="1">
      <c r="A46" s="211"/>
      <c r="B46" s="227"/>
      <c r="C46" s="227"/>
      <c r="D46" s="227"/>
      <c r="E46" s="226"/>
      <c r="F46" s="226"/>
      <c r="G46" s="226"/>
      <c r="H46" s="226"/>
      <c r="I46" s="226"/>
      <c r="J46" s="226"/>
      <c r="K46" s="226"/>
      <c r="L46" s="226"/>
      <c r="M46" s="226"/>
    </row>
    <row r="47" spans="1:15" s="223" customFormat="1">
      <c r="A47" s="213"/>
      <c r="B47" s="205"/>
      <c r="C47" s="205"/>
      <c r="D47" s="205"/>
      <c r="E47" s="226"/>
      <c r="F47" s="226"/>
      <c r="G47" s="226"/>
      <c r="H47" s="226"/>
      <c r="I47" s="226"/>
      <c r="J47" s="226"/>
      <c r="K47" s="226"/>
      <c r="L47" s="226"/>
      <c r="M47" s="226"/>
    </row>
    <row r="48" spans="1:15">
      <c r="A48" s="132"/>
      <c r="B48" s="118"/>
      <c r="C48" s="118"/>
      <c r="D48" s="118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>
      <c r="A49" s="132"/>
      <c r="B49" s="118"/>
      <c r="C49" s="118"/>
      <c r="D49" s="118"/>
      <c r="E49" s="102"/>
      <c r="F49" s="102"/>
      <c r="G49" s="102"/>
      <c r="H49" s="102"/>
      <c r="I49" s="102"/>
      <c r="J49" s="102"/>
      <c r="K49" s="102"/>
      <c r="L49" s="102"/>
      <c r="M49" s="102"/>
    </row>
    <row r="50" spans="1:13">
      <c r="A50" s="131" t="s">
        <v>101</v>
      </c>
      <c r="B50" s="119"/>
      <c r="C50" s="131"/>
      <c r="D50" s="5"/>
      <c r="E50" s="131" t="s">
        <v>99</v>
      </c>
      <c r="F50" s="5"/>
      <c r="G50" s="119"/>
      <c r="H50" s="119"/>
      <c r="I50" s="119"/>
      <c r="J50" s="102"/>
      <c r="K50" s="102"/>
      <c r="L50" s="102"/>
      <c r="M50" s="102"/>
    </row>
    <row r="51" spans="1:13">
      <c r="A51" s="133" t="s">
        <v>39</v>
      </c>
      <c r="B51" s="119"/>
      <c r="C51" s="118"/>
      <c r="D51" s="132"/>
      <c r="E51" s="102"/>
      <c r="F51" s="102"/>
      <c r="G51" s="102"/>
      <c r="H51" s="102"/>
      <c r="I51" s="303" t="s">
        <v>81</v>
      </c>
      <c r="J51" s="303"/>
      <c r="K51" s="303"/>
      <c r="L51" s="80"/>
      <c r="M51" s="102"/>
    </row>
    <row r="52" spans="1:13">
      <c r="A52" s="134"/>
      <c r="B52" s="119"/>
      <c r="C52" s="118"/>
      <c r="D52" s="135"/>
      <c r="K52" s="134"/>
      <c r="L52" s="5"/>
      <c r="M52" s="136"/>
    </row>
    <row r="53" spans="1:13">
      <c r="D53" s="17">
        <v>619</v>
      </c>
    </row>
    <row r="63" spans="1:13">
      <c r="A63" s="159"/>
      <c r="B63" s="160"/>
      <c r="C63" s="158"/>
      <c r="D63" s="157"/>
      <c r="E63" s="157"/>
      <c r="F63" s="157"/>
    </row>
    <row r="64" spans="1:13">
      <c r="A64" s="157"/>
      <c r="B64" s="160"/>
      <c r="C64" s="158"/>
      <c r="D64" s="157"/>
      <c r="E64" s="157"/>
      <c r="F64" s="157"/>
    </row>
    <row r="65" spans="1:6">
      <c r="A65" s="157"/>
      <c r="B65" s="160"/>
      <c r="C65" s="158"/>
      <c r="D65" s="157"/>
      <c r="E65" s="157"/>
      <c r="F65" s="157"/>
    </row>
    <row r="66" spans="1:6">
      <c r="A66" s="295"/>
      <c r="B66" s="295"/>
      <c r="C66" s="295"/>
      <c r="D66" s="295"/>
      <c r="E66" s="295"/>
      <c r="F66" s="295"/>
    </row>
  </sheetData>
  <mergeCells count="10">
    <mergeCell ref="A66:F66"/>
    <mergeCell ref="A2:M2"/>
    <mergeCell ref="I7:I8"/>
    <mergeCell ref="K7:K8"/>
    <mergeCell ref="I6:K6"/>
    <mergeCell ref="C6:C8"/>
    <mergeCell ref="E6:E8"/>
    <mergeCell ref="G6:G8"/>
    <mergeCell ref="M6:M8"/>
    <mergeCell ref="I51:K51"/>
  </mergeCells>
  <phoneticPr fontId="0" type="noConversion"/>
  <pageMargins left="0.59055118110236227" right="0.35433070866141736" top="0.59055118110236227" bottom="0.27559055118110237" header="0.39370078740157483" footer="0.15748031496062992"/>
  <pageSetup paperSize="9" scale="61" orientation="portrait" blackAndWhite="1" useFirstPageNumber="1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Cover </vt:lpstr>
      <vt:lpstr>SCI</vt:lpstr>
      <vt:lpstr>SFP</vt:lpstr>
      <vt:lpstr>SCF</vt:lpstr>
      <vt:lpstr>SCE</vt:lpstr>
      <vt:lpstr>SCE!Print_Area</vt:lpstr>
      <vt:lpstr>SCF!Print_Area</vt:lpstr>
      <vt:lpstr>SCI!Print_Area</vt:lpstr>
      <vt:lpstr>SFP!Print_Area</vt:lpstr>
      <vt:lpstr>SCI!Print_Titles</vt:lpstr>
      <vt:lpstr>SFP!Print_Titles</vt:lpstr>
    </vt:vector>
  </TitlesOfParts>
  <Company>Ernst &amp; Young AFA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 Demerdjiev</dc:creator>
  <cp:lastModifiedBy>MPashinova</cp:lastModifiedBy>
  <cp:lastPrinted>2018-07-20T07:46:49Z</cp:lastPrinted>
  <dcterms:created xsi:type="dcterms:W3CDTF">2003-02-07T14:36:34Z</dcterms:created>
  <dcterms:modified xsi:type="dcterms:W3CDTF">2018-07-26T13:35:01Z</dcterms:modified>
</cp:coreProperties>
</file>