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60" windowWidth="16695" windowHeight="11640" activeTab="3"/>
  </bookViews>
  <sheets>
    <sheet name="Cover " sheetId="16" r:id="rId1"/>
    <sheet name="IS" sheetId="12" r:id="rId2"/>
    <sheet name="BS" sheetId="13" r:id="rId3"/>
    <sheet name="CFS" sheetId="14" r:id="rId4"/>
    <sheet name="EQS" sheetId="15" r:id="rId5"/>
  </sheets>
  <externalReferences>
    <externalReference r:id="rId6"/>
  </externalReferences>
  <definedNames>
    <definedName name="AS2DocOpenMode" hidden="1">"AS2DocumentEdit"</definedName>
    <definedName name="_xlnm.Print_Area" localSheetId="2">BS!$A$1:$G$72</definedName>
    <definedName name="_xlnm.Print_Area" localSheetId="3">CFS!$A$1:$G$50</definedName>
    <definedName name="_xlnm.Print_Area" localSheetId="4">EQS!$A$1:$U$46</definedName>
    <definedName name="_xlnm.Print_Area" localSheetId="1">IS!$A$1:$H$64</definedName>
    <definedName name="_xlnm.Print_Titles" localSheetId="2">BS!$1:$3</definedName>
    <definedName name="_xlnm.Print_Titles" localSheetId="1">IS!$1:$2</definedName>
    <definedName name="Z_0C92A18C_82C1_43C8_B8D2_6F7E21DEB0D9_.wvu.Cols" localSheetId="3" hidden="1">CFS!$H:$IV</definedName>
    <definedName name="Z_0C92A18C_82C1_43C8_B8D2_6F7E21DEB0D9_.wvu.Cols" localSheetId="4" hidden="1">EQS!#REF!</definedName>
    <definedName name="Z_0C92A18C_82C1_43C8_B8D2_6F7E21DEB0D9_.wvu.Rows" localSheetId="3" hidden="1">CFS!$57:$65531</definedName>
    <definedName name="Z_2BD2C2C3_AF9C_11D6_9CEF_00D009775214_.wvu.Cols" localSheetId="3" hidden="1">CFS!$H:$IV</definedName>
    <definedName name="Z_2BD2C2C3_AF9C_11D6_9CEF_00D009775214_.wvu.Cols" localSheetId="4" hidden="1">EQS!#REF!</definedName>
    <definedName name="Z_2BD2C2C3_AF9C_11D6_9CEF_00D009775214_.wvu.PrintArea" localSheetId="3" hidden="1">CFS!$A$1:$G$32</definedName>
    <definedName name="Z_2BD2C2C3_AF9C_11D6_9CEF_00D009775214_.wvu.Rows" localSheetId="3" hidden="1">CFS!$55:$65531</definedName>
    <definedName name="Z_3DF3D3DF_0C20_498D_AC7F_CE0D39724717_.wvu.Cols" localSheetId="3" hidden="1">CFS!$H:$IV</definedName>
    <definedName name="Z_3DF3D3DF_0C20_498D_AC7F_CE0D39724717_.wvu.Cols" localSheetId="4" hidden="1">EQS!#REF!</definedName>
    <definedName name="Z_3DF3D3DF_0C20_498D_AC7F_CE0D39724717_.wvu.Rows" localSheetId="3" hidden="1">CFS!$57:$65531,CFS!#REF!</definedName>
    <definedName name="Z_92AC9888_5B7E_11D6_9CEE_00D009757B57_.wvu.Cols" localSheetId="3" hidden="1">CFS!$I:$L</definedName>
    <definedName name="Z_9656BBF7_C4A3_41EC_B0C6_A21B380E3C2F_.wvu.Cols" localSheetId="3" hidden="1">CFS!$I:$L</definedName>
    <definedName name="Z_9656BBF7_C4A3_41EC_B0C6_A21B380E3C2F_.wvu.Cols" localSheetId="4" hidden="1">EQS!#REF!</definedName>
    <definedName name="Z_9656BBF7_C4A3_41EC_B0C6_A21B380E3C2F_.wvu.PrintArea" localSheetId="4" hidden="1">EQS!$A$1:$M$24</definedName>
    <definedName name="Z_9656BBF7_C4A3_41EC_B0C6_A21B380E3C2F_.wvu.Rows" localSheetId="3" hidden="1">CFS!$57:$65531,CFS!#REF!</definedName>
  </definedNames>
  <calcPr calcId="145621"/>
</workbook>
</file>

<file path=xl/calcChain.xml><?xml version="1.0" encoding="utf-8"?>
<calcChain xmlns="http://schemas.openxmlformats.org/spreadsheetml/2006/main">
  <c r="F48" i="12" l="1"/>
  <c r="D48" i="12"/>
  <c r="S34" i="15" l="1"/>
  <c r="S28" i="15"/>
  <c r="S29" i="15"/>
  <c r="Q22" i="15"/>
  <c r="Q28" i="15"/>
  <c r="Q17" i="15"/>
  <c r="Q34" i="15" l="1"/>
  <c r="M29" i="15"/>
  <c r="D34" i="13"/>
  <c r="D30" i="13"/>
  <c r="O22" i="15" l="1"/>
  <c r="I19" i="15" l="1"/>
  <c r="C16" i="14" l="1"/>
  <c r="E37" i="14"/>
  <c r="C10" i="14"/>
  <c r="D32" i="13"/>
  <c r="D16" i="12"/>
  <c r="O15" i="15" l="1"/>
  <c r="S15" i="15" s="1"/>
  <c r="E33" i="14" l="1"/>
  <c r="E30" i="14"/>
  <c r="E22" i="14"/>
  <c r="E16" i="14"/>
  <c r="E17" i="14" s="1"/>
  <c r="E35" i="14" s="1"/>
  <c r="E39" i="14" s="1"/>
  <c r="F55" i="13"/>
  <c r="F56" i="13" s="1"/>
  <c r="F44" i="13"/>
  <c r="F46" i="13" s="1"/>
  <c r="F57" i="13" s="1"/>
  <c r="F31" i="13"/>
  <c r="F30" i="13"/>
  <c r="F32" i="13" s="1"/>
  <c r="F36" i="13" s="1"/>
  <c r="F59" i="13" s="1"/>
  <c r="F29" i="13"/>
  <c r="F18" i="13"/>
  <c r="F16" i="13"/>
  <c r="F20" i="13" s="1"/>
  <c r="F13" i="13"/>
  <c r="F22" i="13" s="1"/>
  <c r="F49" i="12"/>
  <c r="F42" i="12"/>
  <c r="F36" i="12"/>
  <c r="F38" i="12" s="1"/>
  <c r="F43" i="12" s="1"/>
  <c r="F30" i="12"/>
  <c r="F26" i="12"/>
  <c r="F22" i="12"/>
  <c r="F19" i="12"/>
  <c r="F18" i="12"/>
  <c r="F20" i="12" l="1"/>
  <c r="F28" i="12" s="1"/>
  <c r="F32" i="12" s="1"/>
  <c r="F45" i="12" l="1"/>
  <c r="K30" i="15"/>
  <c r="O30" i="15" s="1"/>
  <c r="S21" i="15" l="1"/>
  <c r="D46" i="13" l="1"/>
  <c r="D42" i="12" l="1"/>
  <c r="M17" i="15" l="1"/>
  <c r="K17" i="15"/>
  <c r="K22" i="15" s="1"/>
  <c r="I17" i="15"/>
  <c r="G22" i="15"/>
  <c r="E17" i="15"/>
  <c r="C17" i="15"/>
  <c r="C22" i="15" s="1"/>
  <c r="C37" i="14" l="1"/>
  <c r="D29" i="13" l="1"/>
  <c r="O32" i="15"/>
  <c r="S32" i="15" s="1"/>
  <c r="I28" i="15" l="1"/>
  <c r="O11" i="15"/>
  <c r="S11" i="15" s="1"/>
  <c r="D20" i="12" l="1"/>
  <c r="O19" i="15"/>
  <c r="O18" i="15"/>
  <c r="D36" i="13"/>
  <c r="S24" i="15"/>
  <c r="O26" i="15"/>
  <c r="S26" i="15" s="1"/>
  <c r="C33" i="14"/>
  <c r="C22" i="14"/>
  <c r="C17" i="14"/>
  <c r="M22" i="15"/>
  <c r="I22" i="15"/>
  <c r="I34" i="15" s="1"/>
  <c r="G34" i="15"/>
  <c r="E22" i="15"/>
  <c r="E34" i="15" s="1"/>
  <c r="C34" i="15"/>
  <c r="D38" i="12"/>
  <c r="D43" i="12" s="1"/>
  <c r="D26" i="12"/>
  <c r="D28" i="12" s="1"/>
  <c r="D56" i="13"/>
  <c r="A1" i="13"/>
  <c r="D13" i="13"/>
  <c r="D20" i="13"/>
  <c r="A1" i="14"/>
  <c r="A3" i="14"/>
  <c r="A3" i="15" s="1"/>
  <c r="A1" i="15"/>
  <c r="A1" i="12"/>
  <c r="S18" i="15" l="1"/>
  <c r="O17" i="15"/>
  <c r="D22" i="13"/>
  <c r="D32" i="12"/>
  <c r="K28" i="15"/>
  <c r="K34" i="15" s="1"/>
  <c r="S30" i="15"/>
  <c r="C35" i="14"/>
  <c r="C39" i="14" s="1"/>
  <c r="S19" i="15"/>
  <c r="D57" i="13"/>
  <c r="D59" i="13" s="1"/>
  <c r="D45" i="12" l="1"/>
  <c r="M28" i="15"/>
  <c r="M34" i="15" s="1"/>
  <c r="S17" i="15"/>
  <c r="S22" i="15" s="1"/>
  <c r="O29" i="15"/>
  <c r="O28" i="15" l="1"/>
  <c r="O34" i="15" l="1"/>
</calcChain>
</file>

<file path=xl/sharedStrings.xml><?xml version="1.0" encoding="utf-8"?>
<sst xmlns="http://schemas.openxmlformats.org/spreadsheetml/2006/main" count="203" uniqueCount="162">
  <si>
    <t>Адрес на управление:</t>
  </si>
  <si>
    <t>Обслужващи банки:</t>
  </si>
  <si>
    <t>Разходи за външни услуги</t>
  </si>
  <si>
    <t>Разходи за амортизации</t>
  </si>
  <si>
    <t>Приложения</t>
  </si>
  <si>
    <t>Постъпления от клиенти</t>
  </si>
  <si>
    <t>Плащания на доставчици</t>
  </si>
  <si>
    <t>Платени данъци върху печалбата</t>
  </si>
  <si>
    <t>Материални запаси</t>
  </si>
  <si>
    <t>Разходи за персонала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</si>
  <si>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</si>
  <si>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</si>
  <si>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</si>
  <si>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</si>
  <si>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</si>
  <si>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</si>
  <si>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</si>
  <si>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</si>
  <si>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</si>
  <si>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</si>
  <si>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</si>
  <si>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</si>
  <si>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</si>
  <si>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</si>
  <si>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</si>
  <si>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</si>
  <si>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</si>
  <si>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</si>
  <si>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</si>
  <si>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</si>
  <si>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</si>
  <si>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Нематериални активи</t>
  </si>
  <si>
    <t>Други вземания</t>
  </si>
  <si>
    <t>Текущи задължения</t>
  </si>
  <si>
    <t>Други текущи задължения</t>
  </si>
  <si>
    <t>Инвестиции на разположение и за продажба</t>
  </si>
  <si>
    <t>Основен акционерен капитал</t>
  </si>
  <si>
    <t>Платени данъци (без данъци върху печалбата)</t>
  </si>
  <si>
    <t>АФА ООД</t>
  </si>
  <si>
    <t>(Димитър Димитров)</t>
  </si>
  <si>
    <t>Нетни парични потоци използвани в инвестиционната дейност</t>
  </si>
  <si>
    <t>Парични средства и парични еквиваленти на 1 януари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</si>
  <si>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</si>
  <si>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</si>
  <si>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</si>
  <si>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</si>
  <si>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</si>
  <si>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</si>
  <si>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</si>
  <si>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Нетекущи задължения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</si>
  <si>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</si>
  <si>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</si>
  <si>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</si>
  <si>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</si>
  <si>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за данъци</t>
  </si>
  <si>
    <t>Платени дългосрочни банкови заеми с инвестиционно предназначение</t>
  </si>
  <si>
    <t>Изплатени дивиденти</t>
  </si>
  <si>
    <t>Председател:</t>
  </si>
  <si>
    <t>Членове:</t>
  </si>
  <si>
    <t>АКТИВИ</t>
  </si>
  <si>
    <t>Приходи</t>
  </si>
  <si>
    <t>Други разходи за дейността</t>
  </si>
  <si>
    <t>Задължения към персонала и за социално осигуряване</t>
  </si>
  <si>
    <t>Зам.председател:</t>
  </si>
  <si>
    <t>Задължения към персонала при пенсиониране</t>
  </si>
  <si>
    <t xml:space="preserve">УниКредит Булбанк  АД </t>
  </si>
  <si>
    <t>Дългосрочни провизии</t>
  </si>
  <si>
    <t>Васил Живков Грънчаров</t>
  </si>
  <si>
    <t>Имоти, машини и оборудване</t>
  </si>
  <si>
    <t>Ц К Б АД</t>
  </si>
  <si>
    <t>ГРУПА НЕОХИМ</t>
  </si>
  <si>
    <t>Финансови приходи</t>
  </si>
  <si>
    <t>Финансови разходи</t>
  </si>
  <si>
    <t>Резерви</t>
  </si>
  <si>
    <t>Парични средства и парични еквиваленти на 31 декември</t>
  </si>
  <si>
    <t>Финансови (разходи)/приходи, нетно</t>
  </si>
  <si>
    <t>Активи по отсрочени данъци</t>
  </si>
  <si>
    <t>ОБЩО СОБСТВЕН КАПИТАЛ</t>
  </si>
  <si>
    <t>КОНСОЛИДИРАН ОТЧЕТ ЗА ПРОМЕНИТЕ В СОБСТВЕНИЯ КАПИТАЛ</t>
  </si>
  <si>
    <t>Отнасящ се към притежателите на собствения капитал на дружеството-майка</t>
  </si>
  <si>
    <t xml:space="preserve">Общо </t>
  </si>
  <si>
    <t>Други доходи/(загуби) от дейността, нетно</t>
  </si>
  <si>
    <t>Промени в запасите от готова продукция и незавършено производство</t>
  </si>
  <si>
    <t xml:space="preserve">КОНСОЛИДИРАН ОТЧЕТ ЗА ВСЕОБХВАТНИЯ ДОХОД </t>
  </si>
  <si>
    <t>КОНСОЛИДИРАН ОТЧЕТ ЗА ФИНАНСОВОТО СЪСТОЯНИЕ</t>
  </si>
  <si>
    <t>Капитал, полагащ се на собствениците на дружеството-майка</t>
  </si>
  <si>
    <t>Дългосрочни банкови заеми</t>
  </si>
  <si>
    <t>Краткосрочни банкови заеми</t>
  </si>
  <si>
    <t>КОНСОЛИДИРАН ОТЧЕТ ЗА ПАРИЧНИТЕ ПОТОЦИ</t>
  </si>
  <si>
    <t>BGN'000</t>
  </si>
  <si>
    <t>ОБЩО АКТИВИ</t>
  </si>
  <si>
    <t>ОБЩО ПАСИВИ</t>
  </si>
  <si>
    <t>ОБЩО ПАСИВИ И СОБСТВЕН КАПИТАЛ</t>
  </si>
  <si>
    <t>СОБСТВЕН КАПИТАЛ</t>
  </si>
  <si>
    <t>Други компоненти на собствения капитал</t>
  </si>
  <si>
    <t>Разходи за суровини и материали</t>
  </si>
  <si>
    <t>Търговски вземания и предоставени аванси</t>
  </si>
  <si>
    <t xml:space="preserve">ул."Химкомбинатска" </t>
  </si>
  <si>
    <t>Катя Господинова Петрова</t>
  </si>
  <si>
    <t>Собствениците на дружеството-майка</t>
  </si>
  <si>
    <t>Неконтролиращо участие</t>
  </si>
  <si>
    <t>Златка Петкова Илиева</t>
  </si>
  <si>
    <t>Гл.счетоводител(съставител):</t>
  </si>
  <si>
    <t>(Златка Илиева)</t>
  </si>
  <si>
    <t>Други постъпления/(плащания), нетно</t>
  </si>
  <si>
    <t>Други компоненти на всеобхватния доход:</t>
  </si>
  <si>
    <t xml:space="preserve">Компоненти, които няма да бъдат рекласифицирани в печалбата или загубата  </t>
  </si>
  <si>
    <t>Данък върху дохода, свързан с компонентите на другия всеобхватен доход, които няма да бъдат рекласифицирани</t>
  </si>
  <si>
    <t xml:space="preserve">Компоненти, които могат да бъдат рекласифицирани в печалбата или загубата  </t>
  </si>
  <si>
    <t>Данък върху дохода, свързан с компонентите на другия всеобхватен доход, които могат да бъдат рекласифицирани</t>
  </si>
  <si>
    <t xml:space="preserve">Друг всеобхватен доход за годината, нетно от данъци  </t>
  </si>
  <si>
    <r>
      <t xml:space="preserve">ОБЩО ВСЕОБХВАТЕН </t>
    </r>
    <r>
      <rPr>
        <b/>
        <sz val="11"/>
        <color indexed="8"/>
        <rFont val="Times New Roman"/>
        <family val="1"/>
      </rPr>
      <t>ДОХОД ЗА ГОДИНАТА</t>
    </r>
  </si>
  <si>
    <t>BGN</t>
  </si>
  <si>
    <t>Последващи оценки на пенсионни планове с дефинирани доходи</t>
  </si>
  <si>
    <t>Нетни парични потоци от оперативната дейност</t>
  </si>
  <si>
    <t>Резерв от преизчисление на чуждестранни дейности</t>
  </si>
  <si>
    <t>Курсови разлики от преизчисляване на чуждестранни дейности</t>
  </si>
  <si>
    <t>Неразпределена печалба</t>
  </si>
  <si>
    <t>Натрупани печалби/    (загуби)</t>
  </si>
  <si>
    <t xml:space="preserve">Зърнени храни България АД  </t>
  </si>
  <si>
    <t>Обезценка на текущи активи</t>
  </si>
  <si>
    <t>Последващи оценки на задължение по пенсионни планове с дефинирани доходи</t>
  </si>
  <si>
    <t>Общ всеобхватен доход за годината, в т.ч.</t>
  </si>
  <si>
    <t xml:space="preserve">            * други компоненти на всеобхватния доход, нетно от данъци</t>
  </si>
  <si>
    <t>Правителствени финансирания</t>
  </si>
  <si>
    <t>Елена Симеонова Шопова</t>
  </si>
  <si>
    <t>Изпълнителен директор:</t>
  </si>
  <si>
    <t>Печалба/(загуба) отнасяща се към:</t>
  </si>
  <si>
    <t>Дългосрочни задължения към доставчици</t>
  </si>
  <si>
    <t>Прехвърляне към неразпределена печалба</t>
  </si>
  <si>
    <t>Печалба от оперативна  дейност</t>
  </si>
  <si>
    <t>Печалба преди данък върху печалбата</t>
  </si>
  <si>
    <t>Печалба за годината</t>
  </si>
  <si>
    <t>31 декември 2016</t>
  </si>
  <si>
    <t>Промени в собствения капитал за 2016 година</t>
  </si>
  <si>
    <t>Салдо на 31 декември 2016 година</t>
  </si>
  <si>
    <t>Пасиви по отсрочени данъци</t>
  </si>
  <si>
    <t>Други задължения</t>
  </si>
  <si>
    <t>Разпределение на печалбата за дивиденти</t>
  </si>
  <si>
    <t>Разход за данък върху печалбата</t>
  </si>
  <si>
    <t>Нетни парични потоци от/(използвани във) финансова дейност</t>
  </si>
  <si>
    <t xml:space="preserve">Нетно увеличение на паричните средства и паричните еквиваленти </t>
  </si>
  <si>
    <t xml:space="preserve">            * нетна печелба/(загуба) за годината</t>
  </si>
  <si>
    <t xml:space="preserve">            * нетна печалба/(загуба) за годината</t>
  </si>
  <si>
    <t>Получени правителствени финансирания</t>
  </si>
  <si>
    <t>Обезценка и отписване на нетекущи активи</t>
  </si>
  <si>
    <t>Нетна печалба на акция</t>
  </si>
  <si>
    <t>Хуберт Пухнер (от 29.06.2017 )</t>
  </si>
  <si>
    <t>Мартина Михаела Аубергер (от 29.06.2017)</t>
  </si>
  <si>
    <t>Феборан ООД (до 28.06.2017)</t>
  </si>
  <si>
    <t>Феборан Прим ЕООД (до 28.06.2017)</t>
  </si>
  <si>
    <t>Гл.Счетоводител:</t>
  </si>
  <si>
    <t>град Димитровград</t>
  </si>
  <si>
    <t>Никола Иванов Грозев</t>
  </si>
  <si>
    <t>за годината, завършваща на 31 декември 2017 година</t>
  </si>
  <si>
    <t>31 декември 2017</t>
  </si>
  <si>
    <t>към 31 декември 2017 година</t>
  </si>
  <si>
    <t xml:space="preserve">Салдо на 1 януари 2016 година </t>
  </si>
  <si>
    <t>Промени в собствения капитал за 2017 година</t>
  </si>
  <si>
    <t>Салдо на 31 декември 2017 година</t>
  </si>
  <si>
    <t>12,13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</si>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</sst>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[$€]* #,##0.00_);_([$€]* \(#,##0.00\);_([$€]* &quot;-&quot;??_);_(@_)"/>
    <numFmt numFmtId="168" formatCode="_(* #,##0.00_);_(* \(#,##0.00\);_(* &quot;-&quot;_);_(@_)"/>
    <numFmt numFmtId="169" formatCode="_(&quot;€&quot;* #,##0.00_);_(&quot;€&quot;* \(#,##0.00\);_(&quot;€&quot;* &quot;-&quot;??_);_(@_)"/>
  </numFmts>
  <fonts count="82">
    <font>
      <sz val="10"/>
      <name val="Arial"/>
    </font>
    <font>
      <sz val="10"/>
      <name val="Arial"/>
      <family val="2"/>
      <charset val="204"/>
    </font>
    <font>
      <sz val="10"/>
      <name val="OpalB"/>
      <family val="2"/>
    </font>
    <font>
      <sz val="10"/>
      <name val="Hebar"/>
    </font>
    <font>
      <sz val="10"/>
      <name val="OpalB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i/>
      <sz val="10"/>
      <color indexed="8"/>
      <name val="Times New Roman"/>
      <family val="1"/>
    </font>
    <font>
      <b/>
      <i/>
      <sz val="10"/>
      <name val="Times New Roman Cyr"/>
      <family val="1"/>
      <charset val="204"/>
    </font>
    <font>
      <i/>
      <sz val="9"/>
      <name val="Times New Roman"/>
      <family val="1"/>
    </font>
    <font>
      <b/>
      <i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9"/>
      <name val="Times New Roman CYR"/>
      <family val="1"/>
      <charset val="204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</font>
    <font>
      <sz val="11"/>
      <color indexed="8"/>
      <name val="Times New Roman"/>
      <family val="1"/>
    </font>
    <font>
      <sz val="10"/>
      <name val="Times New Roman Cyr"/>
      <family val="1"/>
      <charset val="204"/>
    </font>
    <font>
      <sz val="11"/>
      <color indexed="10"/>
      <name val="Times New Roman"/>
      <family val="1"/>
    </font>
    <font>
      <sz val="10"/>
      <name val="Hebar"/>
      <family val="2"/>
    </font>
    <font>
      <sz val="11"/>
      <color indexed="8"/>
      <name val="Times New Roman"/>
      <family val="2"/>
      <charset val="204"/>
    </font>
    <font>
      <sz val="11"/>
      <color indexed="9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sz val="11"/>
      <color indexed="62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1"/>
      <color indexed="60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1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b/>
      <sz val="10"/>
      <color rgb="FFFF000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3">
    <xf numFmtId="0" fontId="0" fillId="0" borderId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49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55" fillId="0" borderId="0"/>
    <xf numFmtId="0" fontId="39" fillId="0" borderId="0"/>
    <xf numFmtId="0" fontId="4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56" fillId="3" borderId="0" applyNumberFormat="0" applyBorder="0" applyAlignment="0" applyProtection="0"/>
    <xf numFmtId="0" fontId="56" fillId="5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56" fillId="2" borderId="0" applyNumberFormat="0" applyBorder="0" applyAlignment="0" applyProtection="0"/>
    <xf numFmtId="0" fontId="56" fillId="4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58" fillId="3" borderId="0" applyNumberFormat="0" applyBorder="0" applyAlignment="0" applyProtection="0"/>
    <xf numFmtId="0" fontId="59" fillId="20" borderId="6" applyNumberFormat="0" applyAlignment="0" applyProtection="0"/>
    <xf numFmtId="0" fontId="60" fillId="21" borderId="7" applyNumberFormat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66" fillId="7" borderId="6" applyNumberFormat="0" applyAlignment="0" applyProtection="0"/>
    <xf numFmtId="0" fontId="67" fillId="0" borderId="11" applyNumberFormat="0" applyFill="0" applyAlignment="0" applyProtection="0"/>
    <xf numFmtId="0" fontId="68" fillId="22" borderId="0" applyNumberFormat="0" applyBorder="0" applyAlignment="0" applyProtection="0"/>
    <xf numFmtId="0" fontId="1" fillId="0" borderId="0"/>
    <xf numFmtId="0" fontId="1" fillId="23" borderId="12" applyNumberFormat="0" applyFont="0" applyAlignment="0" applyProtection="0"/>
    <xf numFmtId="0" fontId="69" fillId="20" borderId="13" applyNumberFormat="0" applyAlignment="0" applyProtection="0"/>
    <xf numFmtId="9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4" applyNumberFormat="0" applyFill="0" applyAlignment="0" applyProtection="0"/>
    <xf numFmtId="0" fontId="72" fillId="0" borderId="0" applyNumberFormat="0" applyFill="0" applyBorder="0" applyAlignment="0" applyProtection="0"/>
  </cellStyleXfs>
  <cellXfs count="323">
    <xf numFmtId="0" fontId="0" fillId="0" borderId="0" xfId="0"/>
    <xf numFmtId="0" fontId="8" fillId="0" borderId="0" xfId="13" applyFont="1" applyFill="1" applyBorder="1" applyAlignment="1">
      <alignment horizontal="center" vertical="center"/>
    </xf>
    <xf numFmtId="0" fontId="8" fillId="0" borderId="0" xfId="13" applyFont="1" applyFill="1" applyAlignment="1">
      <alignment vertical="center"/>
    </xf>
    <xf numFmtId="0" fontId="9" fillId="0" borderId="0" xfId="13" applyFont="1" applyFill="1" applyBorder="1" applyAlignment="1">
      <alignment horizontal="center" vertical="center"/>
    </xf>
    <xf numFmtId="0" fontId="8" fillId="0" borderId="0" xfId="8" applyFont="1" applyFill="1" applyBorder="1" applyAlignment="1">
      <alignment vertical="center"/>
    </xf>
    <xf numFmtId="49" fontId="10" fillId="0" borderId="0" xfId="9" applyNumberFormat="1" applyFont="1" applyFill="1" applyBorder="1" applyAlignment="1">
      <alignment horizontal="right" vertical="center"/>
    </xf>
    <xf numFmtId="0" fontId="8" fillId="0" borderId="0" xfId="13" quotePrefix="1" applyFont="1" applyFill="1" applyBorder="1" applyAlignment="1">
      <alignment horizontal="center" vertical="center"/>
    </xf>
    <xf numFmtId="0" fontId="8" fillId="0" borderId="0" xfId="8" applyFont="1" applyFill="1" applyBorder="1" applyAlignment="1">
      <alignment horizontal="center"/>
    </xf>
    <xf numFmtId="164" fontId="8" fillId="0" borderId="0" xfId="8" applyNumberFormat="1" applyFont="1" applyFill="1" applyBorder="1"/>
    <xf numFmtId="164" fontId="8" fillId="0" borderId="0" xfId="8" applyNumberFormat="1" applyFont="1" applyFill="1"/>
    <xf numFmtId="164" fontId="8" fillId="0" borderId="0" xfId="8" applyNumberFormat="1" applyFont="1" applyFill="1" applyBorder="1" applyAlignment="1">
      <alignment horizontal="right"/>
    </xf>
    <xf numFmtId="0" fontId="9" fillId="0" borderId="0" xfId="8" applyFont="1" applyFill="1" applyBorder="1" applyAlignment="1">
      <alignment horizontal="center"/>
    </xf>
    <xf numFmtId="0" fontId="9" fillId="0" borderId="0" xfId="8" applyFont="1" applyFill="1"/>
    <xf numFmtId="164" fontId="8" fillId="0" borderId="0" xfId="8" applyNumberFormat="1" applyFont="1" applyFill="1" applyBorder="1" applyAlignment="1">
      <alignment horizontal="center"/>
    </xf>
    <xf numFmtId="0" fontId="8" fillId="0" borderId="0" xfId="8" applyFont="1" applyFill="1" applyAlignment="1">
      <alignment horizontal="center"/>
    </xf>
    <xf numFmtId="164" fontId="8" fillId="0" borderId="0" xfId="8" applyNumberFormat="1" applyFont="1" applyFill="1" applyAlignment="1">
      <alignment horizontal="right"/>
    </xf>
    <xf numFmtId="0" fontId="12" fillId="0" borderId="1" xfId="0" applyFont="1" applyBorder="1" applyAlignment="1">
      <alignment horizontal="left" vertical="center"/>
    </xf>
    <xf numFmtId="0" fontId="13" fillId="0" borderId="0" xfId="0" applyFont="1" applyBorder="1"/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8" fillId="0" borderId="0" xfId="9" applyNumberFormat="1" applyFont="1" applyFill="1" applyBorder="1" applyAlignment="1" applyProtection="1">
      <alignment vertical="top"/>
    </xf>
    <xf numFmtId="0" fontId="5" fillId="0" borderId="0" xfId="0" applyFont="1" applyFill="1" applyBorder="1" applyAlignment="1">
      <alignment horizontal="left" vertical="center"/>
    </xf>
    <xf numFmtId="0" fontId="9" fillId="0" borderId="0" xfId="13" applyFont="1" applyFill="1" applyBorder="1" applyAlignment="1">
      <alignment vertical="center"/>
    </xf>
    <xf numFmtId="0" fontId="16" fillId="0" borderId="0" xfId="13" applyFont="1" applyFill="1" applyBorder="1" applyAlignment="1">
      <alignment horizontal="right" vertical="center"/>
    </xf>
    <xf numFmtId="164" fontId="9" fillId="0" borderId="0" xfId="8" applyNumberFormat="1" applyFont="1" applyFill="1" applyBorder="1"/>
    <xf numFmtId="164" fontId="9" fillId="0" borderId="0" xfId="8" applyNumberFormat="1" applyFont="1" applyFill="1" applyBorder="1" applyAlignment="1">
      <alignment horizontal="center"/>
    </xf>
    <xf numFmtId="0" fontId="6" fillId="0" borderId="0" xfId="8" applyFont="1" applyFill="1"/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right"/>
    </xf>
    <xf numFmtId="165" fontId="18" fillId="0" borderId="0" xfId="0" applyNumberFormat="1" applyFont="1" applyFill="1" applyBorder="1" applyAlignment="1">
      <alignment horizontal="right"/>
    </xf>
    <xf numFmtId="0" fontId="19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24" fillId="0" borderId="0" xfId="0" applyFont="1"/>
    <xf numFmtId="0" fontId="13" fillId="0" borderId="0" xfId="0" applyFont="1" applyFill="1" applyBorder="1" applyAlignment="1">
      <alignment horizontal="left" vertical="center"/>
    </xf>
    <xf numFmtId="0" fontId="19" fillId="0" borderId="0" xfId="8" applyFont="1" applyFill="1"/>
    <xf numFmtId="0" fontId="18" fillId="0" borderId="0" xfId="8" applyFont="1" applyFill="1"/>
    <xf numFmtId="0" fontId="19" fillId="0" borderId="0" xfId="9" applyNumberFormat="1" applyFont="1" applyFill="1" applyBorder="1" applyAlignment="1" applyProtection="1">
      <alignment vertical="top"/>
    </xf>
    <xf numFmtId="0" fontId="19" fillId="0" borderId="0" xfId="9" applyNumberFormat="1" applyFont="1" applyFill="1" applyBorder="1" applyAlignment="1" applyProtection="1">
      <alignment vertical="top"/>
      <protection locked="0"/>
    </xf>
    <xf numFmtId="0" fontId="25" fillId="0" borderId="0" xfId="9" applyNumberFormat="1" applyFont="1" applyFill="1" applyBorder="1" applyAlignment="1" applyProtection="1">
      <alignment vertical="top"/>
      <protection locked="0"/>
    </xf>
    <xf numFmtId="164" fontId="18" fillId="0" borderId="2" xfId="0" applyNumberFormat="1" applyFont="1" applyFill="1" applyBorder="1" applyAlignment="1">
      <alignment horizontal="right"/>
    </xf>
    <xf numFmtId="0" fontId="26" fillId="0" borderId="1" xfId="6" applyFont="1" applyBorder="1" applyAlignment="1">
      <alignment vertical="center"/>
    </xf>
    <xf numFmtId="0" fontId="17" fillId="0" borderId="1" xfId="0" applyFont="1" applyBorder="1"/>
    <xf numFmtId="0" fontId="17" fillId="0" borderId="0" xfId="0" applyFont="1"/>
    <xf numFmtId="0" fontId="26" fillId="0" borderId="0" xfId="0" applyFont="1"/>
    <xf numFmtId="0" fontId="27" fillId="0" borderId="0" xfId="0" applyFont="1"/>
    <xf numFmtId="0" fontId="17" fillId="0" borderId="0" xfId="0" applyFont="1" applyFill="1"/>
    <xf numFmtId="0" fontId="12" fillId="0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9" fillId="0" borderId="0" xfId="0" applyFont="1" applyFill="1" applyBorder="1" applyAlignment="1"/>
    <xf numFmtId="0" fontId="28" fillId="0" borderId="1" xfId="0" applyFont="1" applyBorder="1" applyAlignment="1">
      <alignment horizontal="left" vertical="center" wrapText="1"/>
    </xf>
    <xf numFmtId="0" fontId="8" fillId="0" borderId="0" xfId="9" applyFont="1" applyFill="1" applyAlignment="1">
      <alignment horizontal="left"/>
    </xf>
    <xf numFmtId="0" fontId="29" fillId="0" borderId="0" xfId="0" applyFont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29" fillId="0" borderId="0" xfId="0" applyFont="1" applyBorder="1"/>
    <xf numFmtId="0" fontId="2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7" fillId="0" borderId="0" xfId="0" applyFont="1" applyFill="1"/>
    <xf numFmtId="0" fontId="26" fillId="0" borderId="1" xfId="0" applyFont="1" applyBorder="1"/>
    <xf numFmtId="164" fontId="21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left" wrapText="1"/>
    </xf>
    <xf numFmtId="0" fontId="20" fillId="0" borderId="0" xfId="6" applyFont="1" applyBorder="1" applyAlignment="1"/>
    <xf numFmtId="0" fontId="20" fillId="0" borderId="0" xfId="6" applyFont="1" applyBorder="1" applyAlignment="1">
      <alignment horizontal="right"/>
    </xf>
    <xf numFmtId="0" fontId="33" fillId="0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18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166" fontId="13" fillId="0" borderId="0" xfId="1" applyNumberFormat="1" applyFont="1" applyFill="1" applyBorder="1" applyAlignment="1"/>
    <xf numFmtId="0" fontId="8" fillId="0" borderId="0" xfId="6" applyFont="1" applyFill="1" applyAlignment="1"/>
    <xf numFmtId="164" fontId="12" fillId="0" borderId="2" xfId="12" applyNumberFormat="1" applyFont="1" applyFill="1" applyBorder="1" applyAlignment="1">
      <alignment horizontal="right"/>
    </xf>
    <xf numFmtId="164" fontId="12" fillId="0" borderId="0" xfId="12" applyNumberFormat="1" applyFont="1" applyFill="1" applyBorder="1" applyAlignment="1">
      <alignment horizontal="right"/>
    </xf>
    <xf numFmtId="164" fontId="12" fillId="0" borderId="4" xfId="12" applyNumberFormat="1" applyFont="1" applyFill="1" applyBorder="1" applyAlignment="1">
      <alignment horizontal="right"/>
    </xf>
    <xf numFmtId="164" fontId="12" fillId="0" borderId="2" xfId="12" applyNumberFormat="1" applyFont="1" applyFill="1" applyBorder="1" applyAlignment="1"/>
    <xf numFmtId="164" fontId="12" fillId="0" borderId="0" xfId="12" applyNumberFormat="1" applyFont="1" applyFill="1" applyBorder="1" applyAlignment="1"/>
    <xf numFmtId="164" fontId="13" fillId="0" borderId="0" xfId="12" applyNumberFormat="1" applyFont="1" applyFill="1" applyBorder="1" applyAlignment="1"/>
    <xf numFmtId="0" fontId="19" fillId="0" borderId="0" xfId="6" applyFont="1" applyFill="1" applyAlignment="1">
      <alignment horizontal="left"/>
    </xf>
    <xf numFmtId="166" fontId="13" fillId="0" borderId="0" xfId="0" applyNumberFormat="1" applyFont="1" applyFill="1" applyBorder="1" applyAlignment="1"/>
    <xf numFmtId="164" fontId="12" fillId="0" borderId="4" xfId="12" applyNumberFormat="1" applyFont="1" applyFill="1" applyBorder="1" applyAlignment="1"/>
    <xf numFmtId="0" fontId="29" fillId="0" borderId="0" xfId="0" applyFont="1" applyBorder="1" applyAlignment="1"/>
    <xf numFmtId="0" fontId="15" fillId="0" borderId="0" xfId="13" quotePrefix="1" applyFont="1" applyFill="1" applyBorder="1" applyAlignment="1">
      <alignment horizontal="left"/>
    </xf>
    <xf numFmtId="49" fontId="10" fillId="0" borderId="0" xfId="9" applyNumberFormat="1" applyFont="1" applyFill="1" applyBorder="1" applyAlignment="1">
      <alignment horizontal="right" wrapText="1"/>
    </xf>
    <xf numFmtId="15" fontId="10" fillId="0" borderId="0" xfId="6" applyNumberFormat="1" applyFont="1" applyFill="1" applyBorder="1" applyAlignment="1">
      <alignment horizontal="center" wrapText="1"/>
    </xf>
    <xf numFmtId="164" fontId="8" fillId="0" borderId="0" xfId="8" applyNumberFormat="1" applyFont="1" applyFill="1" applyBorder="1" applyAlignment="1"/>
    <xf numFmtId="164" fontId="9" fillId="0" borderId="0" xfId="8" applyNumberFormat="1" applyFont="1" applyFill="1" applyBorder="1" applyAlignment="1">
      <alignment horizontal="right"/>
    </xf>
    <xf numFmtId="164" fontId="9" fillId="0" borderId="0" xfId="8" applyNumberFormat="1" applyFont="1" applyFill="1" applyBorder="1" applyAlignment="1"/>
    <xf numFmtId="0" fontId="18" fillId="0" borderId="0" xfId="9" applyNumberFormat="1" applyFont="1" applyFill="1" applyBorder="1" applyAlignment="1" applyProtection="1"/>
    <xf numFmtId="0" fontId="19" fillId="0" borderId="0" xfId="0" applyFont="1" applyFill="1" applyBorder="1" applyAlignment="1">
      <alignment horizontal="left" vertical="center"/>
    </xf>
    <xf numFmtId="0" fontId="26" fillId="0" borderId="0" xfId="0" applyFont="1" applyFill="1"/>
    <xf numFmtId="0" fontId="19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 wrapText="1"/>
    </xf>
    <xf numFmtId="37" fontId="19" fillId="0" borderId="0" xfId="0" applyNumberFormat="1" applyFont="1" applyFill="1" applyBorder="1" applyAlignment="1">
      <alignment horizontal="right"/>
    </xf>
    <xf numFmtId="0" fontId="20" fillId="0" borderId="0" xfId="6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6" fillId="0" borderId="0" xfId="8" applyFont="1" applyFill="1" applyBorder="1" applyAlignment="1">
      <alignment wrapText="1"/>
    </xf>
    <xf numFmtId="0" fontId="37" fillId="0" borderId="0" xfId="8" applyFont="1" applyFill="1" applyBorder="1" applyAlignment="1">
      <alignment wrapText="1"/>
    </xf>
    <xf numFmtId="164" fontId="9" fillId="0" borderId="2" xfId="8" applyNumberFormat="1" applyFont="1" applyFill="1" applyBorder="1" applyAlignment="1">
      <alignment horizontal="right"/>
    </xf>
    <xf numFmtId="0" fontId="36" fillId="0" borderId="0" xfId="8" applyFont="1" applyFill="1" applyBorder="1" applyAlignment="1"/>
    <xf numFmtId="0" fontId="8" fillId="0" borderId="0" xfId="0" applyFont="1" applyFill="1" applyBorder="1" applyAlignment="1">
      <alignment horizontal="left"/>
    </xf>
    <xf numFmtId="0" fontId="8" fillId="0" borderId="0" xfId="8" applyFont="1" applyFill="1" applyBorder="1" applyAlignment="1"/>
    <xf numFmtId="0" fontId="9" fillId="0" borderId="0" xfId="8" applyFont="1" applyFill="1" applyBorder="1" applyAlignment="1">
      <alignment horizontal="left" wrapText="1"/>
    </xf>
    <xf numFmtId="164" fontId="9" fillId="0" borderId="1" xfId="8" applyNumberFormat="1" applyFont="1" applyFill="1" applyBorder="1" applyAlignment="1">
      <alignment horizontal="right"/>
    </xf>
    <xf numFmtId="0" fontId="8" fillId="0" borderId="0" xfId="8" applyFont="1" applyFill="1" applyBorder="1" applyAlignment="1">
      <alignment horizontal="right"/>
    </xf>
    <xf numFmtId="164" fontId="9" fillId="0" borderId="3" xfId="8" applyNumberFormat="1" applyFont="1" applyFill="1" applyBorder="1" applyAlignment="1">
      <alignment horizontal="right"/>
    </xf>
    <xf numFmtId="0" fontId="9" fillId="0" borderId="0" xfId="8" applyFont="1" applyFill="1" applyBorder="1" applyAlignment="1"/>
    <xf numFmtId="164" fontId="8" fillId="0" borderId="0" xfId="0" applyNumberFormat="1" applyFont="1" applyFill="1" applyBorder="1" applyAlignment="1">
      <alignment horizontal="right"/>
    </xf>
    <xf numFmtId="164" fontId="12" fillId="0" borderId="1" xfId="1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8" fillId="0" borderId="0" xfId="9" applyNumberFormat="1" applyFont="1" applyFill="1" applyBorder="1" applyAlignment="1" applyProtection="1">
      <alignment horizontal="right" wrapText="1"/>
    </xf>
    <xf numFmtId="0" fontId="18" fillId="0" borderId="1" xfId="6" applyFont="1" applyFill="1" applyBorder="1" applyAlignment="1">
      <alignment horizontal="left" vertical="center"/>
    </xf>
    <xf numFmtId="0" fontId="8" fillId="0" borderId="1" xfId="9" applyNumberFormat="1" applyFont="1" applyFill="1" applyBorder="1" applyAlignment="1" applyProtection="1">
      <alignment vertical="top"/>
    </xf>
    <xf numFmtId="0" fontId="17" fillId="0" borderId="0" xfId="11" applyFont="1" applyFill="1" applyBorder="1" applyAlignment="1">
      <alignment horizontal="left" vertical="center"/>
    </xf>
    <xf numFmtId="0" fontId="18" fillId="0" borderId="0" xfId="6" applyFont="1" applyFill="1" applyBorder="1" applyAlignment="1">
      <alignment horizontal="left" vertical="center"/>
    </xf>
    <xf numFmtId="0" fontId="17" fillId="0" borderId="0" xfId="9" applyNumberFormat="1" applyFont="1" applyFill="1" applyBorder="1" applyAlignment="1" applyProtection="1">
      <alignment horizontal="right" wrapText="1"/>
    </xf>
    <xf numFmtId="0" fontId="21" fillId="0" borderId="0" xfId="9" applyNumberFormat="1" applyFont="1" applyFill="1" applyBorder="1" applyAlignment="1" applyProtection="1"/>
    <xf numFmtId="0" fontId="23" fillId="0" borderId="0" xfId="9" applyNumberFormat="1" applyFont="1" applyFill="1" applyBorder="1" applyAlignment="1" applyProtection="1">
      <alignment horizontal="center" wrapText="1"/>
    </xf>
    <xf numFmtId="0" fontId="21" fillId="0" borderId="0" xfId="9" applyNumberFormat="1" applyFont="1" applyFill="1" applyBorder="1" applyAlignment="1" applyProtection="1">
      <alignment vertical="top"/>
    </xf>
    <xf numFmtId="0" fontId="40" fillId="0" borderId="0" xfId="11" applyFont="1" applyFill="1" applyBorder="1" applyAlignment="1">
      <alignment horizontal="center" vertical="center"/>
    </xf>
    <xf numFmtId="0" fontId="21" fillId="0" borderId="0" xfId="11" applyFont="1" applyFill="1" applyBorder="1" applyAlignment="1">
      <alignment horizontal="center"/>
    </xf>
    <xf numFmtId="0" fontId="21" fillId="0" borderId="0" xfId="9" applyNumberFormat="1" applyFont="1" applyFill="1" applyBorder="1" applyAlignment="1" applyProtection="1">
      <alignment vertical="top"/>
      <protection locked="0"/>
    </xf>
    <xf numFmtId="0" fontId="25" fillId="0" borderId="0" xfId="11" applyFont="1" applyFill="1" applyBorder="1" applyAlignment="1"/>
    <xf numFmtId="0" fontId="20" fillId="0" borderId="0" xfId="11" applyFont="1" applyFill="1" applyBorder="1" applyAlignment="1">
      <alignment horizontal="right"/>
    </xf>
    <xf numFmtId="0" fontId="19" fillId="0" borderId="0" xfId="11" applyFont="1" applyFill="1" applyBorder="1" applyAlignment="1"/>
    <xf numFmtId="0" fontId="18" fillId="0" borderId="0" xfId="11" applyFont="1" applyFill="1" applyBorder="1" applyAlignment="1">
      <alignment horizontal="right"/>
    </xf>
    <xf numFmtId="166" fontId="18" fillId="0" borderId="1" xfId="1" applyNumberFormat="1" applyFont="1" applyFill="1" applyBorder="1" applyAlignment="1" applyProtection="1"/>
    <xf numFmtId="166" fontId="18" fillId="0" borderId="0" xfId="1" applyNumberFormat="1" applyFont="1" applyFill="1" applyBorder="1" applyAlignment="1" applyProtection="1"/>
    <xf numFmtId="0" fontId="19" fillId="0" borderId="0" xfId="11" applyNumberFormat="1" applyFont="1" applyFill="1" applyBorder="1" applyAlignment="1" applyProtection="1"/>
    <xf numFmtId="0" fontId="25" fillId="0" borderId="0" xfId="11" applyNumberFormat="1" applyFont="1" applyFill="1" applyBorder="1" applyAlignment="1" applyProtection="1"/>
    <xf numFmtId="0" fontId="25" fillId="0" borderId="0" xfId="9" applyNumberFormat="1" applyFont="1" applyFill="1" applyBorder="1" applyAlignment="1" applyProtection="1"/>
    <xf numFmtId="165" fontId="19" fillId="0" borderId="0" xfId="1" applyNumberFormat="1" applyFont="1" applyFill="1" applyBorder="1" applyAlignment="1" applyProtection="1"/>
    <xf numFmtId="0" fontId="9" fillId="0" borderId="0" xfId="9" applyNumberFormat="1" applyFont="1" applyFill="1" applyBorder="1" applyAlignment="1" applyProtection="1"/>
    <xf numFmtId="0" fontId="18" fillId="0" borderId="0" xfId="9" applyNumberFormat="1" applyFont="1" applyFill="1" applyBorder="1" applyAlignment="1" applyProtection="1">
      <alignment vertical="top"/>
    </xf>
    <xf numFmtId="0" fontId="43" fillId="0" borderId="0" xfId="9" applyNumberFormat="1" applyFont="1" applyFill="1" applyBorder="1" applyAlignment="1" applyProtection="1">
      <alignment vertical="top"/>
    </xf>
    <xf numFmtId="0" fontId="6" fillId="0" borderId="0" xfId="9" applyNumberFormat="1" applyFont="1" applyFill="1" applyBorder="1" applyAlignment="1" applyProtection="1">
      <alignment vertical="top"/>
    </xf>
    <xf numFmtId="0" fontId="41" fillId="0" borderId="0" xfId="6" applyFont="1" applyFill="1" applyBorder="1" applyAlignment="1">
      <alignment horizontal="right" vertical="center"/>
    </xf>
    <xf numFmtId="0" fontId="42" fillId="0" borderId="0" xfId="6" quotePrefix="1" applyFont="1" applyFill="1" applyBorder="1" applyAlignment="1">
      <alignment horizontal="left"/>
    </xf>
    <xf numFmtId="0" fontId="11" fillId="0" borderId="0" xfId="6" quotePrefix="1" applyFont="1" applyFill="1" applyBorder="1" applyAlignment="1">
      <alignment horizontal="left"/>
    </xf>
    <xf numFmtId="0" fontId="11" fillId="0" borderId="0" xfId="9" quotePrefix="1" applyNumberFormat="1" applyFont="1" applyFill="1" applyBorder="1" applyAlignment="1" applyProtection="1">
      <alignment horizontal="right" vertical="top"/>
    </xf>
    <xf numFmtId="0" fontId="11" fillId="0" borderId="0" xfId="9" applyNumberFormat="1" applyFont="1" applyFill="1" applyBorder="1" applyAlignment="1" applyProtection="1">
      <alignment vertical="top"/>
    </xf>
    <xf numFmtId="164" fontId="9" fillId="0" borderId="2" xfId="0" applyNumberFormat="1" applyFont="1" applyFill="1" applyBorder="1" applyAlignment="1">
      <alignment horizontal="right"/>
    </xf>
    <xf numFmtId="0" fontId="18" fillId="0" borderId="0" xfId="0" applyFont="1" applyFill="1" applyBorder="1" applyAlignment="1"/>
    <xf numFmtId="164" fontId="8" fillId="0" borderId="1" xfId="8" applyNumberFormat="1" applyFont="1" applyFill="1" applyBorder="1" applyAlignment="1">
      <alignment horizontal="right"/>
    </xf>
    <xf numFmtId="0" fontId="20" fillId="0" borderId="0" xfId="9" applyNumberFormat="1" applyFont="1" applyFill="1" applyBorder="1" applyAlignment="1" applyProtection="1"/>
    <xf numFmtId="0" fontId="19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66" fontId="9" fillId="0" borderId="0" xfId="1" applyNumberFormat="1" applyFont="1" applyFill="1" applyBorder="1" applyAlignment="1" applyProtection="1"/>
    <xf numFmtId="49" fontId="18" fillId="0" borderId="0" xfId="0" applyNumberFormat="1" applyFont="1" applyFill="1" applyBorder="1" applyAlignment="1">
      <alignment horizontal="right" wrapText="1"/>
    </xf>
    <xf numFmtId="0" fontId="32" fillId="0" borderId="0" xfId="0" applyFont="1" applyFill="1" applyBorder="1" applyAlignment="1">
      <alignment horizontal="left" wrapText="1"/>
    </xf>
    <xf numFmtId="164" fontId="18" fillId="0" borderId="4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left" wrapText="1"/>
    </xf>
    <xf numFmtId="10" fontId="19" fillId="0" borderId="0" xfId="0" applyNumberFormat="1" applyFont="1" applyFill="1" applyBorder="1"/>
    <xf numFmtId="165" fontId="19" fillId="0" borderId="0" xfId="0" applyNumberFormat="1" applyFont="1" applyFill="1" applyBorder="1"/>
    <xf numFmtId="0" fontId="15" fillId="0" borderId="0" xfId="14" quotePrefix="1" applyFont="1" applyFill="1" applyBorder="1" applyAlignment="1">
      <alignment horizontal="left"/>
    </xf>
    <xf numFmtId="0" fontId="40" fillId="0" borderId="0" xfId="5" applyFont="1" applyFill="1" applyBorder="1" applyAlignment="1">
      <alignment horizontal="center"/>
    </xf>
    <xf numFmtId="0" fontId="18" fillId="0" borderId="0" xfId="5" applyFont="1" applyFill="1" applyBorder="1" applyAlignment="1">
      <alignment horizontal="right"/>
    </xf>
    <xf numFmtId="0" fontId="8" fillId="0" borderId="0" xfId="14" quotePrefix="1" applyFont="1" applyFill="1" applyBorder="1" applyAlignment="1">
      <alignment horizontal="center" vertical="center"/>
    </xf>
    <xf numFmtId="0" fontId="16" fillId="0" borderId="0" xfId="14" applyFont="1" applyFill="1" applyBorder="1" applyAlignment="1">
      <alignment horizontal="right" vertical="center"/>
    </xf>
    <xf numFmtId="15" fontId="10" fillId="0" borderId="0" xfId="7" applyNumberFormat="1" applyFont="1" applyFill="1" applyBorder="1" applyAlignment="1">
      <alignment horizontal="center" wrapText="1"/>
    </xf>
    <xf numFmtId="0" fontId="9" fillId="0" borderId="0" xfId="14" applyFont="1" applyFill="1" applyBorder="1" applyAlignment="1">
      <alignment horizontal="center" vertical="center"/>
    </xf>
    <xf numFmtId="0" fontId="8" fillId="0" borderId="0" xfId="14" applyFont="1" applyFill="1" applyBorder="1" applyAlignment="1">
      <alignment horizontal="center" vertical="center"/>
    </xf>
    <xf numFmtId="0" fontId="50" fillId="0" borderId="0" xfId="9" applyNumberFormat="1" applyFont="1" applyFill="1" applyBorder="1" applyAlignment="1" applyProtection="1">
      <alignment horizontal="right" wrapText="1"/>
    </xf>
    <xf numFmtId="0" fontId="23" fillId="0" borderId="0" xfId="6" applyFont="1" applyFill="1" applyBorder="1" applyAlignment="1"/>
    <xf numFmtId="164" fontId="12" fillId="0" borderId="1" xfId="12" applyNumberFormat="1" applyFont="1" applyFill="1" applyBorder="1" applyAlignment="1"/>
    <xf numFmtId="0" fontId="40" fillId="0" borderId="0" xfId="0" applyFont="1" applyFill="1" applyBorder="1" applyAlignment="1">
      <alignment horizontal="right"/>
    </xf>
    <xf numFmtId="0" fontId="51" fillId="0" borderId="0" xfId="11" applyFont="1" applyFill="1" applyBorder="1" applyAlignment="1">
      <alignment horizontal="right"/>
    </xf>
    <xf numFmtId="0" fontId="34" fillId="0" borderId="0" xfId="9" applyNumberFormat="1" applyFont="1" applyFill="1" applyBorder="1" applyAlignment="1" applyProtection="1">
      <alignment vertical="top"/>
      <protection locked="0"/>
    </xf>
    <xf numFmtId="0" fontId="50" fillId="0" borderId="0" xfId="0" applyFont="1" applyFill="1" applyBorder="1" applyAlignment="1">
      <alignment horizontal="left"/>
    </xf>
    <xf numFmtId="0" fontId="50" fillId="0" borderId="0" xfId="6" applyFont="1" applyFill="1" applyBorder="1" applyAlignment="1"/>
    <xf numFmtId="0" fontId="50" fillId="0" borderId="0" xfId="0" applyFont="1" applyFill="1" applyBorder="1" applyAlignment="1"/>
    <xf numFmtId="0" fontId="20" fillId="0" borderId="0" xfId="6" applyFont="1" applyFill="1" applyBorder="1" applyAlignment="1"/>
    <xf numFmtId="0" fontId="13" fillId="0" borderId="0" xfId="0" applyFont="1" applyFill="1" applyBorder="1" applyAlignment="1">
      <alignment horizontal="center" wrapText="1"/>
    </xf>
    <xf numFmtId="0" fontId="54" fillId="0" borderId="0" xfId="0" applyFont="1" applyFill="1" applyBorder="1"/>
    <xf numFmtId="0" fontId="19" fillId="0" borderId="0" xfId="10" applyNumberFormat="1" applyFont="1" applyFill="1" applyBorder="1" applyAlignment="1" applyProtection="1">
      <alignment vertical="center"/>
    </xf>
    <xf numFmtId="166" fontId="18" fillId="0" borderId="2" xfId="1" applyNumberFormat="1" applyFont="1" applyFill="1" applyBorder="1" applyAlignment="1" applyProtection="1"/>
    <xf numFmtId="0" fontId="48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166" fontId="19" fillId="0" borderId="0" xfId="1" applyNumberFormat="1" applyFont="1" applyFill="1" applyBorder="1"/>
    <xf numFmtId="164" fontId="19" fillId="0" borderId="1" xfId="0" applyNumberFormat="1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12" applyFont="1" applyFill="1" applyAlignment="1">
      <alignment horizontal="left" vertical="center"/>
    </xf>
    <xf numFmtId="168" fontId="9" fillId="0" borderId="0" xfId="0" applyNumberFormat="1" applyFont="1" applyFill="1" applyBorder="1" applyAlignment="1">
      <alignment horizontal="right"/>
    </xf>
    <xf numFmtId="0" fontId="19" fillId="0" borderId="0" xfId="9" applyNumberFormat="1" applyFont="1" applyFill="1" applyBorder="1" applyAlignment="1" applyProtection="1">
      <alignment horizontal="center" vertical="center"/>
    </xf>
    <xf numFmtId="0" fontId="19" fillId="0" borderId="0" xfId="11" applyNumberFormat="1" applyFont="1" applyFill="1" applyBorder="1" applyAlignment="1" applyProtection="1">
      <alignment horizontal="center" vertical="center"/>
    </xf>
    <xf numFmtId="0" fontId="18" fillId="0" borderId="0" xfId="9" applyNumberFormat="1" applyFont="1" applyFill="1" applyBorder="1" applyAlignment="1" applyProtection="1">
      <alignment horizontal="center" vertical="center"/>
    </xf>
    <xf numFmtId="0" fontId="6" fillId="0" borderId="0" xfId="11" applyFont="1" applyFill="1" applyBorder="1" applyAlignment="1">
      <alignment horizontal="left" vertical="center"/>
    </xf>
    <xf numFmtId="166" fontId="8" fillId="0" borderId="0" xfId="1" applyNumberFormat="1" applyFont="1" applyFill="1" applyBorder="1" applyAlignment="1" applyProtection="1">
      <alignment horizontal="right"/>
    </xf>
    <xf numFmtId="0" fontId="13" fillId="0" borderId="0" xfId="0" applyFont="1" applyBorder="1"/>
    <xf numFmtId="164" fontId="19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9" fillId="0" borderId="0" xfId="0" applyFont="1" applyFill="1" applyBorder="1" applyAlignment="1">
      <alignment horizontal="left"/>
    </xf>
    <xf numFmtId="166" fontId="13" fillId="0" borderId="0" xfId="1" applyNumberFormat="1" applyFont="1" applyFill="1" applyBorder="1" applyAlignment="1"/>
    <xf numFmtId="0" fontId="8" fillId="0" borderId="0" xfId="6" applyFont="1" applyFill="1" applyAlignment="1"/>
    <xf numFmtId="166" fontId="18" fillId="0" borderId="0" xfId="1" applyNumberFormat="1" applyFont="1" applyFill="1" applyBorder="1" applyAlignment="1" applyProtection="1">
      <alignment horizontal="right"/>
    </xf>
    <xf numFmtId="166" fontId="18" fillId="0" borderId="3" xfId="1" applyNumberFormat="1" applyFont="1" applyFill="1" applyBorder="1" applyAlignment="1" applyProtection="1">
      <alignment horizontal="right"/>
    </xf>
    <xf numFmtId="164" fontId="19" fillId="0" borderId="1" xfId="0" applyNumberFormat="1" applyFont="1" applyFill="1" applyBorder="1" applyAlignment="1">
      <alignment horizontal="right"/>
    </xf>
    <xf numFmtId="164" fontId="18" fillId="0" borderId="1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 wrapText="1"/>
    </xf>
    <xf numFmtId="166" fontId="8" fillId="0" borderId="0" xfId="1" applyNumberFormat="1" applyFont="1" applyFill="1" applyBorder="1" applyAlignment="1" applyProtection="1"/>
    <xf numFmtId="3" fontId="8" fillId="0" borderId="0" xfId="8" applyNumberFormat="1" applyFont="1" applyFill="1"/>
    <xf numFmtId="0" fontId="18" fillId="0" borderId="0" xfId="10" applyNumberFormat="1" applyFont="1" applyFill="1" applyBorder="1" applyAlignment="1" applyProtection="1">
      <alignment vertical="center"/>
    </xf>
    <xf numFmtId="166" fontId="18" fillId="0" borderId="1" xfId="1" applyNumberFormat="1" applyFont="1" applyFill="1" applyBorder="1" applyAlignment="1" applyProtection="1">
      <alignment horizontal="right"/>
    </xf>
    <xf numFmtId="166" fontId="19" fillId="0" borderId="1" xfId="1" applyNumberFormat="1" applyFont="1" applyFill="1" applyBorder="1" applyAlignment="1" applyProtection="1"/>
    <xf numFmtId="166" fontId="8" fillId="0" borderId="0" xfId="8" applyNumberFormat="1" applyFont="1" applyFill="1"/>
    <xf numFmtId="166" fontId="9" fillId="0" borderId="1" xfId="1" applyNumberFormat="1" applyFont="1" applyFill="1" applyBorder="1" applyAlignment="1" applyProtection="1"/>
    <xf numFmtId="166" fontId="8" fillId="0" borderId="1" xfId="1" applyNumberFormat="1" applyFont="1" applyFill="1" applyBorder="1" applyAlignment="1" applyProtection="1"/>
    <xf numFmtId="166" fontId="8" fillId="0" borderId="1" xfId="1" applyNumberFormat="1" applyFont="1" applyFill="1" applyBorder="1" applyAlignment="1" applyProtection="1">
      <alignment horizontal="right"/>
    </xf>
    <xf numFmtId="0" fontId="8" fillId="0" borderId="0" xfId="8" applyFont="1" applyFill="1"/>
    <xf numFmtId="0" fontId="18" fillId="0" borderId="0" xfId="9" applyNumberFormat="1" applyFont="1" applyFill="1" applyBorder="1" applyAlignment="1" applyProtection="1">
      <alignment vertical="center"/>
    </xf>
    <xf numFmtId="166" fontId="19" fillId="0" borderId="0" xfId="1" applyNumberFormat="1" applyFont="1" applyFill="1" applyBorder="1" applyAlignment="1" applyProtection="1"/>
    <xf numFmtId="0" fontId="7" fillId="0" borderId="0" xfId="10" applyNumberFormat="1" applyFont="1" applyFill="1" applyBorder="1" applyAlignment="1" applyProtection="1">
      <alignment vertical="center" wrapText="1"/>
    </xf>
    <xf numFmtId="0" fontId="19" fillId="0" borderId="0" xfId="9" applyNumberFormat="1" applyFont="1" applyFill="1" applyBorder="1" applyAlignment="1" applyProtection="1">
      <alignment horizontal="left" vertical="center"/>
    </xf>
    <xf numFmtId="166" fontId="13" fillId="0" borderId="0" xfId="0" applyNumberFormat="1" applyFont="1" applyBorder="1"/>
    <xf numFmtId="164" fontId="9" fillId="0" borderId="0" xfId="0" applyNumberFormat="1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 wrapText="1"/>
    </xf>
    <xf numFmtId="164" fontId="18" fillId="0" borderId="15" xfId="0" applyNumberFormat="1" applyFont="1" applyFill="1" applyBorder="1" applyAlignment="1">
      <alignment horizontal="right"/>
    </xf>
    <xf numFmtId="0" fontId="32" fillId="0" borderId="0" xfId="0" applyFont="1" applyFill="1"/>
    <xf numFmtId="0" fontId="30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/>
    <xf numFmtId="166" fontId="8" fillId="0" borderId="0" xfId="1" applyNumberFormat="1" applyFont="1" applyFill="1"/>
    <xf numFmtId="0" fontId="9" fillId="0" borderId="0" xfId="9" applyNumberFormat="1" applyFont="1" applyFill="1" applyBorder="1" applyAlignment="1" applyProtection="1">
      <alignment horizontal="center"/>
    </xf>
    <xf numFmtId="0" fontId="35" fillId="0" borderId="0" xfId="7" applyFont="1" applyFill="1" applyBorder="1" applyAlignment="1"/>
    <xf numFmtId="0" fontId="5" fillId="0" borderId="0" xfId="5" applyFont="1" applyFill="1" applyBorder="1" applyAlignment="1">
      <alignment horizontal="center"/>
    </xf>
    <xf numFmtId="0" fontId="8" fillId="0" borderId="0" xfId="5" applyFont="1" applyFill="1" applyBorder="1" applyAlignment="1">
      <alignment horizontal="center"/>
    </xf>
    <xf numFmtId="166" fontId="19" fillId="0" borderId="16" xfId="1" applyNumberFormat="1" applyFont="1" applyFill="1" applyBorder="1"/>
    <xf numFmtId="0" fontId="8" fillId="0" borderId="0" xfId="0" applyNumberFormat="1" applyFont="1" applyFill="1" applyBorder="1" applyAlignment="1" applyProtection="1">
      <alignment vertical="top" wrapText="1"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0" fontId="9" fillId="0" borderId="1" xfId="6" applyFont="1" applyFill="1" applyBorder="1" applyAlignment="1">
      <alignment horizontal="left" vertical="center"/>
    </xf>
    <xf numFmtId="0" fontId="20" fillId="0" borderId="0" xfId="6" applyFont="1" applyFill="1" applyBorder="1" applyAlignment="1">
      <alignment vertical="center"/>
    </xf>
    <xf numFmtId="0" fontId="23" fillId="0" borderId="0" xfId="9" applyNumberFormat="1" applyFont="1" applyFill="1" applyBorder="1" applyAlignment="1" applyProtection="1">
      <alignment horizontal="right" wrapText="1"/>
    </xf>
    <xf numFmtId="0" fontId="9" fillId="0" borderId="0" xfId="6" applyFont="1" applyFill="1" applyBorder="1" applyAlignment="1">
      <alignment horizontal="left" vertical="center"/>
    </xf>
    <xf numFmtId="0" fontId="5" fillId="0" borderId="0" xfId="11" applyFont="1" applyFill="1" applyBorder="1" applyAlignment="1">
      <alignment horizontal="left" vertical="center"/>
    </xf>
    <xf numFmtId="0" fontId="19" fillId="0" borderId="0" xfId="9" applyNumberFormat="1" applyFont="1" applyFill="1" applyBorder="1" applyAlignment="1" applyProtection="1"/>
    <xf numFmtId="3" fontId="8" fillId="0" borderId="0" xfId="5" applyNumberFormat="1" applyFont="1" applyFill="1"/>
    <xf numFmtId="0" fontId="52" fillId="0" borderId="0" xfId="8" applyFont="1" applyFill="1" applyBorder="1" applyAlignment="1">
      <alignment wrapText="1"/>
    </xf>
    <xf numFmtId="0" fontId="20" fillId="0" borderId="0" xfId="6" applyFont="1" applyFill="1" applyBorder="1" applyAlignment="1">
      <alignment horizontal="right" vertical="center"/>
    </xf>
    <xf numFmtId="0" fontId="20" fillId="0" borderId="0" xfId="6" quotePrefix="1" applyFont="1" applyFill="1" applyBorder="1" applyAlignment="1">
      <alignment horizontal="left"/>
    </xf>
    <xf numFmtId="0" fontId="34" fillId="0" borderId="0" xfId="0" applyFont="1" applyFill="1" applyBorder="1"/>
    <xf numFmtId="0" fontId="23" fillId="0" borderId="0" xfId="6" quotePrefix="1" applyFont="1" applyFill="1" applyBorder="1" applyAlignment="1">
      <alignment horizontal="right"/>
    </xf>
    <xf numFmtId="0" fontId="20" fillId="0" borderId="0" xfId="0" applyFont="1" applyFill="1" applyBorder="1"/>
    <xf numFmtId="0" fontId="11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vertical="center"/>
    </xf>
    <xf numFmtId="3" fontId="8" fillId="0" borderId="0" xfId="0" applyNumberFormat="1" applyFont="1" applyFill="1" applyAlignment="1">
      <alignment horizontal="right" wrapText="1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20" fillId="0" borderId="0" xfId="6" applyFont="1" applyFill="1" applyBorder="1" applyAlignment="1">
      <alignment vertical="center"/>
    </xf>
    <xf numFmtId="0" fontId="19" fillId="0" borderId="0" xfId="9" applyNumberFormat="1" applyFont="1" applyFill="1" applyBorder="1" applyAlignment="1" applyProtection="1"/>
    <xf numFmtId="0" fontId="27" fillId="0" borderId="0" xfId="6" applyFont="1" applyAlignment="1">
      <alignment vertical="center"/>
    </xf>
    <xf numFmtId="0" fontId="8" fillId="0" borderId="0" xfId="0" applyFont="1" applyAlignment="1">
      <alignment vertical="center"/>
    </xf>
    <xf numFmtId="0" fontId="73" fillId="0" borderId="0" xfId="0" applyFont="1" applyFill="1" applyBorder="1" applyAlignment="1">
      <alignment horizontal="left" wrapText="1"/>
    </xf>
    <xf numFmtId="0" fontId="74" fillId="0" borderId="0" xfId="0" applyFont="1" applyFill="1" applyBorder="1" applyAlignment="1">
      <alignment horizontal="center"/>
    </xf>
    <xf numFmtId="164" fontId="74" fillId="0" borderId="0" xfId="0" applyNumberFormat="1" applyFont="1" applyFill="1" applyBorder="1" applyAlignment="1">
      <alignment horizontal="right"/>
    </xf>
    <xf numFmtId="164" fontId="74" fillId="0" borderId="0" xfId="0" applyNumberFormat="1" applyFont="1" applyFill="1" applyBorder="1" applyAlignment="1">
      <alignment horizontal="right" wrapText="1"/>
    </xf>
    <xf numFmtId="0" fontId="77" fillId="0" borderId="0" xfId="6" applyFont="1" applyFill="1" applyBorder="1" applyAlignment="1">
      <alignment vertical="center"/>
    </xf>
    <xf numFmtId="0" fontId="73" fillId="0" borderId="0" xfId="0" applyFont="1" applyFill="1" applyBorder="1" applyAlignment="1">
      <alignment horizontal="center"/>
    </xf>
    <xf numFmtId="0" fontId="74" fillId="0" borderId="0" xfId="0" applyFont="1" applyFill="1" applyBorder="1" applyAlignment="1"/>
    <xf numFmtId="0" fontId="78" fillId="0" borderId="0" xfId="0" applyFont="1" applyFill="1" applyBorder="1" applyAlignment="1"/>
    <xf numFmtId="0" fontId="76" fillId="0" borderId="0" xfId="0" applyFont="1" applyFill="1"/>
    <xf numFmtId="0" fontId="78" fillId="0" borderId="0" xfId="0" applyFont="1" applyFill="1" applyBorder="1"/>
    <xf numFmtId="0" fontId="74" fillId="0" borderId="0" xfId="0" applyFont="1" applyFill="1" applyBorder="1"/>
    <xf numFmtId="3" fontId="75" fillId="0" borderId="0" xfId="0" applyNumberFormat="1" applyFont="1" applyFill="1"/>
    <xf numFmtId="0" fontId="79" fillId="0" borderId="0" xfId="0" applyFont="1" applyFill="1" applyBorder="1" applyAlignment="1">
      <alignment horizontal="center" wrapText="1"/>
    </xf>
    <xf numFmtId="0" fontId="78" fillId="0" borderId="0" xfId="0" applyFont="1" applyBorder="1" applyAlignment="1">
      <alignment horizontal="center"/>
    </xf>
    <xf numFmtId="164" fontId="80" fillId="0" borderId="0" xfId="0" applyNumberFormat="1" applyFont="1" applyFill="1" applyBorder="1" applyAlignment="1">
      <alignment horizontal="right"/>
    </xf>
    <xf numFmtId="0" fontId="78" fillId="0" borderId="0" xfId="0" applyFont="1" applyBorder="1"/>
    <xf numFmtId="0" fontId="76" fillId="0" borderId="0" xfId="6" applyFont="1" applyFill="1" applyBorder="1" applyAlignment="1"/>
    <xf numFmtId="0" fontId="81" fillId="0" borderId="0" xfId="6" applyFont="1" applyFill="1" applyBorder="1" applyAlignment="1"/>
    <xf numFmtId="0" fontId="81" fillId="0" borderId="0" xfId="0" applyFont="1" applyFill="1" applyBorder="1" applyAlignment="1"/>
    <xf numFmtId="0" fontId="75" fillId="0" borderId="0" xfId="8" applyFont="1" applyFill="1"/>
    <xf numFmtId="166" fontId="74" fillId="0" borderId="0" xfId="1" applyNumberFormat="1" applyFont="1" applyFill="1" applyBorder="1" applyAlignment="1" applyProtection="1"/>
    <xf numFmtId="164" fontId="5" fillId="0" borderId="0" xfId="0" applyNumberFormat="1" applyFont="1" applyFill="1" applyBorder="1" applyAlignment="1">
      <alignment horizontal="right" wrapText="1"/>
    </xf>
    <xf numFmtId="0" fontId="9" fillId="0" borderId="0" xfId="5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64" fontId="18" fillId="0" borderId="2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0" fontId="20" fillId="0" borderId="0" xfId="6" applyFont="1" applyFill="1" applyBorder="1" applyAlignment="1">
      <alignment horizontal="left" vertical="center"/>
    </xf>
    <xf numFmtId="0" fontId="20" fillId="0" borderId="0" xfId="6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 wrapText="1"/>
    </xf>
    <xf numFmtId="0" fontId="9" fillId="0" borderId="1" xfId="6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9" fillId="0" borderId="5" xfId="6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20" fillId="0" borderId="0" xfId="6" applyFont="1" applyFill="1" applyBorder="1" applyAlignment="1">
      <alignment horizontal="center" vertical="center"/>
    </xf>
    <xf numFmtId="0" fontId="20" fillId="0" borderId="0" xfId="6" applyFont="1" applyFill="1" applyBorder="1" applyAlignment="1">
      <alignment vertical="center"/>
    </xf>
    <xf numFmtId="0" fontId="35" fillId="0" borderId="0" xfId="9" applyNumberFormat="1" applyFont="1" applyFill="1" applyBorder="1" applyAlignment="1" applyProtection="1">
      <alignment horizontal="center" vertical="center"/>
    </xf>
    <xf numFmtId="0" fontId="23" fillId="0" borderId="0" xfId="9" applyNumberFormat="1" applyFont="1" applyFill="1" applyBorder="1" applyAlignment="1" applyProtection="1">
      <alignment horizontal="right" wrapText="1"/>
    </xf>
    <xf numFmtId="0" fontId="9" fillId="0" borderId="0" xfId="6" applyFont="1" applyFill="1" applyBorder="1" applyAlignment="1">
      <alignment horizontal="left" vertical="center"/>
    </xf>
    <xf numFmtId="0" fontId="5" fillId="0" borderId="0" xfId="11" applyFont="1" applyFill="1" applyBorder="1" applyAlignment="1">
      <alignment horizontal="left" vertical="center"/>
    </xf>
    <xf numFmtId="0" fontId="17" fillId="0" borderId="0" xfId="11" applyFont="1" applyFill="1" applyBorder="1" applyAlignment="1">
      <alignment horizontal="center" vertical="center"/>
    </xf>
    <xf numFmtId="0" fontId="19" fillId="0" borderId="0" xfId="9" applyNumberFormat="1" applyFont="1" applyFill="1" applyBorder="1" applyAlignment="1" applyProtection="1"/>
  </cellXfs>
  <cellStyles count="63">
    <cellStyle name="20% - Accent1 2" xfId="20"/>
    <cellStyle name="20% - Accent2 2" xfId="16"/>
    <cellStyle name="20% - Accent3 2" xfId="21"/>
    <cellStyle name="20% - Accent4 2" xfId="17"/>
    <cellStyle name="20% - Accent5 2" xfId="22"/>
    <cellStyle name="20% - Accent6 2" xfId="23"/>
    <cellStyle name="40% - Accent1 2" xfId="24"/>
    <cellStyle name="40% - Accent2 2" xfId="25"/>
    <cellStyle name="40% - Accent3 2" xfId="26"/>
    <cellStyle name="40% - Accent4 2" xfId="27"/>
    <cellStyle name="40% - Accent5 2" xfId="28"/>
    <cellStyle name="40% - Accent6 2" xfId="29"/>
    <cellStyle name="60% - Accent1 2" xfId="30"/>
    <cellStyle name="60% - Accent2 2" xfId="31"/>
    <cellStyle name="60% - Accent3 2" xfId="32"/>
    <cellStyle name="60% - Accent4 2" xfId="33"/>
    <cellStyle name="60% - Accent5 2" xfId="34"/>
    <cellStyle name="60% - Accent6 2" xfId="35"/>
    <cellStyle name="Accent1 2" xfId="36"/>
    <cellStyle name="Accent2 2" xfId="37"/>
    <cellStyle name="Accent3 2" xfId="38"/>
    <cellStyle name="Accent4 2" xfId="39"/>
    <cellStyle name="Accent5 2" xfId="40"/>
    <cellStyle name="Accent6 2" xfId="41"/>
    <cellStyle name="Bad 2" xfId="42"/>
    <cellStyle name="Calculation 2" xfId="43"/>
    <cellStyle name="Check Cell 2" xfId="44"/>
    <cellStyle name="Comma" xfId="1" builtinId="3"/>
    <cellStyle name="Comma 2" xfId="2"/>
    <cellStyle name="Comma 2 2" xfId="3"/>
    <cellStyle name="Comma 2 3" xfId="18"/>
    <cellStyle name="Comma 2 4" xfId="45"/>
    <cellStyle name="Euro" xfId="4"/>
    <cellStyle name="Euro 2" xfId="46"/>
    <cellStyle name="Explanatory Text 2" xfId="47"/>
    <cellStyle name="Good 2" xfId="48"/>
    <cellStyle name="Heading 1 2" xfId="49"/>
    <cellStyle name="Heading 2 2" xfId="50"/>
    <cellStyle name="Heading 3 2" xfId="51"/>
    <cellStyle name="Heading 4 2" xfId="52"/>
    <cellStyle name="Input 2" xfId="53"/>
    <cellStyle name="Linked Cell 2" xfId="54"/>
    <cellStyle name="Neutral 2" xfId="55"/>
    <cellStyle name="Normal" xfId="0" builtinId="0"/>
    <cellStyle name="Normal 2" xfId="5"/>
    <cellStyle name="Normal 2 2" xfId="19"/>
    <cellStyle name="Normal 2 3" xfId="56"/>
    <cellStyle name="Normal_BAL" xfId="6"/>
    <cellStyle name="Normal_BAL 2" xfId="7"/>
    <cellStyle name="Normal_Financial statements 2000 Alcomet" xfId="8"/>
    <cellStyle name="Normal_Financial statements_bg model 2002" xfId="9"/>
    <cellStyle name="Normal_Financial statements_bg model 2002 2" xfId="10"/>
    <cellStyle name="Normal_FS'05-Neochim group-raboten_Final2" xfId="11"/>
    <cellStyle name="Normal_P&amp;L" xfId="12"/>
    <cellStyle name="Normal_P&amp;L_Financial statements_bg model 2002" xfId="13"/>
    <cellStyle name="Normal_P&amp;L_Financial statements_bg model 2002 2" xfId="14"/>
    <cellStyle name="Note 2" xfId="57"/>
    <cellStyle name="Output 2" xfId="58"/>
    <cellStyle name="Percent 2" xfId="15"/>
    <cellStyle name="Percent 2 2" xfId="59"/>
    <cellStyle name="Title 2" xfId="60"/>
    <cellStyle name="Total 2" xfId="61"/>
    <cellStyle name="Warning Text 2" xfId="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garipov\My%20Documents\2005\Neochim%20Group\Neochim%20Consolidation%202005\FS'05-Neochim%20group-raboten_Final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IS"/>
      <sheetName val="BS"/>
      <sheetName val="CFS"/>
      <sheetName val="EQS"/>
      <sheetName val="ПРИХОДИ"/>
      <sheetName val="РАЗХОДИ"/>
      <sheetName val="АКТИВИ"/>
      <sheetName val="ДА"/>
      <sheetName val="финансови инстр."/>
      <sheetName val="Свързани лица"/>
      <sheetName val="ПАСИВИ"/>
    </sheetNames>
    <sheetDataSet>
      <sheetData sheetId="0" refreshError="1">
        <row r="1">
          <cell r="A1" t="str">
            <v>ГРУПА НЕОХИМ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74"/>
  <sheetViews>
    <sheetView zoomScaleNormal="100" workbookViewId="0">
      <selection activeCell="C19" sqref="C19"/>
    </sheetView>
  </sheetViews>
  <sheetFormatPr defaultColWidth="0" defaultRowHeight="12.75" customHeight="1" zeroHeight="1"/>
  <cols>
    <col min="1" max="2" width="9.28515625" style="45" customWidth="1"/>
    <col min="3" max="3" width="18.42578125" style="45" customWidth="1"/>
    <col min="4" max="9" width="9.28515625" style="45" customWidth="1"/>
    <col min="10" max="16384" width="9.28515625" style="45" hidden="1"/>
  </cols>
  <sheetData>
    <row r="1" spans="1:9" ht="18.75">
      <c r="A1" s="43" t="s">
        <v>70</v>
      </c>
      <c r="B1" s="44"/>
      <c r="C1" s="44"/>
      <c r="D1" s="62"/>
      <c r="E1" s="44"/>
      <c r="F1" s="44"/>
      <c r="G1" s="44"/>
      <c r="H1" s="44"/>
    </row>
    <row r="2" spans="1:9"/>
    <row r="3" spans="1:9"/>
    <row r="4" spans="1:9"/>
    <row r="5" spans="1:9" ht="18.75">
      <c r="A5" s="46" t="s">
        <v>21</v>
      </c>
      <c r="D5" s="48"/>
      <c r="F5" s="47"/>
      <c r="G5" s="47"/>
      <c r="H5" s="47"/>
      <c r="I5" s="47"/>
    </row>
    <row r="6" spans="1:9" ht="17.25" customHeight="1">
      <c r="A6" s="46"/>
      <c r="C6" s="61" t="s">
        <v>57</v>
      </c>
      <c r="D6" s="47" t="s">
        <v>27</v>
      </c>
      <c r="F6" s="47"/>
      <c r="G6" s="47"/>
      <c r="H6" s="47"/>
      <c r="I6" s="47"/>
    </row>
    <row r="7" spans="1:9" ht="17.25" customHeight="1">
      <c r="A7" s="46"/>
      <c r="C7" s="61" t="s">
        <v>63</v>
      </c>
      <c r="D7" s="47" t="s">
        <v>125</v>
      </c>
      <c r="F7" s="47"/>
      <c r="G7" s="47"/>
      <c r="H7" s="47"/>
      <c r="I7" s="47"/>
    </row>
    <row r="8" spans="1:9" ht="18.75">
      <c r="A8" s="46"/>
      <c r="C8" s="61" t="s">
        <v>58</v>
      </c>
      <c r="D8" s="47" t="s">
        <v>24</v>
      </c>
      <c r="F8" s="47"/>
      <c r="G8" s="47"/>
      <c r="H8" s="47"/>
      <c r="I8" s="47"/>
    </row>
    <row r="9" spans="1:9" ht="18.75">
      <c r="A9" s="46"/>
      <c r="C9" s="61"/>
      <c r="D9" s="47" t="s">
        <v>67</v>
      </c>
      <c r="F9" s="47"/>
      <c r="G9" s="47"/>
      <c r="H9" s="47"/>
      <c r="I9" s="47"/>
    </row>
    <row r="10" spans="1:9" ht="15.75">
      <c r="A10" s="276"/>
      <c r="C10" s="61"/>
      <c r="D10" s="47" t="s">
        <v>22</v>
      </c>
      <c r="F10" s="276"/>
      <c r="G10" s="47"/>
      <c r="H10" s="47"/>
      <c r="I10" s="47"/>
    </row>
    <row r="11" spans="1:9" ht="18.75">
      <c r="A11" s="46"/>
      <c r="C11" s="61"/>
      <c r="D11" s="47" t="s">
        <v>23</v>
      </c>
      <c r="F11" s="47"/>
      <c r="G11" s="47"/>
      <c r="H11" s="47"/>
      <c r="I11" s="47"/>
    </row>
    <row r="12" spans="1:9" ht="18.75">
      <c r="A12" s="46"/>
      <c r="C12" s="61"/>
      <c r="D12" s="61" t="s">
        <v>119</v>
      </c>
      <c r="E12" s="48"/>
      <c r="F12" s="61"/>
      <c r="G12" s="61"/>
      <c r="H12" s="61"/>
      <c r="I12" s="61"/>
    </row>
    <row r="13" spans="1:9" ht="18.75">
      <c r="A13" s="46"/>
      <c r="C13" s="61"/>
      <c r="D13" s="61" t="s">
        <v>147</v>
      </c>
      <c r="E13" s="48"/>
      <c r="F13" s="61"/>
      <c r="G13" s="61"/>
      <c r="H13" s="61"/>
      <c r="I13" s="61"/>
    </row>
    <row r="14" spans="1:9" ht="18.75">
      <c r="A14" s="46"/>
      <c r="C14" s="61"/>
      <c r="D14" s="61" t="s">
        <v>148</v>
      </c>
      <c r="E14" s="48"/>
      <c r="F14" s="61"/>
      <c r="G14" s="61"/>
      <c r="H14" s="61"/>
      <c r="I14" s="61"/>
    </row>
    <row r="15" spans="1:9" ht="18.75">
      <c r="A15" s="46"/>
      <c r="C15" s="61"/>
      <c r="D15" s="61" t="s">
        <v>149</v>
      </c>
      <c r="E15" s="48"/>
      <c r="F15" s="61"/>
      <c r="G15" s="61"/>
      <c r="H15" s="61"/>
      <c r="I15" s="61"/>
    </row>
    <row r="16" spans="1:9" ht="18.75">
      <c r="A16" s="46"/>
      <c r="C16" s="61"/>
      <c r="D16" s="61" t="s">
        <v>150</v>
      </c>
      <c r="E16" s="48"/>
      <c r="F16" s="61"/>
      <c r="G16" s="61"/>
      <c r="H16" s="61"/>
      <c r="I16" s="61"/>
    </row>
    <row r="17" spans="1:9" ht="18.75">
      <c r="A17" s="46"/>
      <c r="D17" s="277"/>
      <c r="E17" s="47"/>
      <c r="F17" s="47"/>
      <c r="G17" s="47"/>
      <c r="H17" s="47"/>
      <c r="I17" s="47"/>
    </row>
    <row r="18" spans="1:9" ht="18.75">
      <c r="A18" s="46" t="s">
        <v>126</v>
      </c>
      <c r="D18" s="61" t="s">
        <v>24</v>
      </c>
      <c r="E18" s="46"/>
      <c r="F18" s="46"/>
      <c r="G18" s="46"/>
    </row>
    <row r="19" spans="1:9" ht="18.75">
      <c r="A19" s="46"/>
      <c r="D19" s="61"/>
      <c r="E19" s="47"/>
      <c r="F19" s="47"/>
      <c r="G19" s="47"/>
      <c r="H19" s="47"/>
      <c r="I19" s="47"/>
    </row>
    <row r="20" spans="1:9" ht="18.75">
      <c r="A20" s="46" t="s">
        <v>151</v>
      </c>
      <c r="B20" s="46"/>
      <c r="C20" s="46"/>
      <c r="D20" s="61" t="s">
        <v>101</v>
      </c>
      <c r="E20" s="47"/>
      <c r="F20" s="47"/>
      <c r="G20" s="47"/>
      <c r="H20" s="47"/>
      <c r="I20" s="47"/>
    </row>
    <row r="21" spans="1:9" ht="18.75">
      <c r="A21" s="46"/>
      <c r="D21" s="97"/>
      <c r="E21" s="46"/>
      <c r="F21" s="46"/>
      <c r="G21" s="46"/>
      <c r="H21" s="46"/>
      <c r="I21" s="46"/>
    </row>
    <row r="22" spans="1:9" ht="18.75">
      <c r="A22" s="46"/>
      <c r="D22" s="35"/>
      <c r="E22" s="46"/>
      <c r="F22" s="46"/>
      <c r="G22" s="46"/>
    </row>
    <row r="23" spans="1:9" ht="18.75">
      <c r="A23" s="46" t="s">
        <v>0</v>
      </c>
      <c r="D23" s="47" t="s">
        <v>152</v>
      </c>
      <c r="E23" s="47"/>
      <c r="F23" s="47"/>
      <c r="G23" s="46"/>
    </row>
    <row r="24" spans="1:9" ht="18.75">
      <c r="A24" s="46"/>
      <c r="D24" s="47" t="s">
        <v>25</v>
      </c>
      <c r="E24" s="47"/>
      <c r="F24" s="47"/>
      <c r="G24" s="46"/>
    </row>
    <row r="25" spans="1:9" ht="18.75">
      <c r="A25" s="46"/>
      <c r="D25" s="47" t="s">
        <v>97</v>
      </c>
      <c r="E25" s="47"/>
      <c r="F25" s="47"/>
      <c r="G25" s="46"/>
    </row>
    <row r="26" spans="1:9" ht="18.75">
      <c r="A26" s="46"/>
      <c r="D26" s="35"/>
      <c r="E26" s="46"/>
      <c r="F26" s="46"/>
      <c r="G26" s="46"/>
    </row>
    <row r="27" spans="1:9" ht="18.75">
      <c r="A27" s="46"/>
      <c r="D27" s="35"/>
      <c r="E27" s="46"/>
      <c r="F27" s="46"/>
      <c r="G27" s="46"/>
    </row>
    <row r="28" spans="1:9" ht="18.75">
      <c r="A28" s="46" t="s">
        <v>26</v>
      </c>
      <c r="D28" s="47" t="s">
        <v>27</v>
      </c>
      <c r="E28" s="47"/>
      <c r="F28" s="46"/>
      <c r="G28" s="46"/>
    </row>
    <row r="29" spans="1:9" ht="18.75">
      <c r="A29" s="46"/>
      <c r="D29" s="47" t="s">
        <v>98</v>
      </c>
      <c r="E29" s="47"/>
      <c r="F29" s="46"/>
    </row>
    <row r="30" spans="1:9" ht="18.75">
      <c r="A30" s="46"/>
      <c r="C30" s="47"/>
      <c r="D30" s="47" t="s">
        <v>153</v>
      </c>
      <c r="E30" s="47"/>
      <c r="F30" s="46"/>
    </row>
    <row r="31" spans="1:9" ht="18.75">
      <c r="A31" s="46"/>
      <c r="C31" s="47"/>
      <c r="D31" s="47"/>
      <c r="E31" s="47"/>
      <c r="F31" s="46"/>
    </row>
    <row r="32" spans="1:9" ht="18.75">
      <c r="A32" s="46"/>
      <c r="C32" s="47"/>
      <c r="D32" s="47"/>
      <c r="E32" s="47"/>
      <c r="F32" s="46"/>
    </row>
    <row r="33" spans="1:9" ht="18.75">
      <c r="A33" s="46"/>
      <c r="D33" s="35"/>
      <c r="F33" s="46"/>
    </row>
    <row r="34" spans="1:9" ht="18.75">
      <c r="A34" s="46" t="s">
        <v>1</v>
      </c>
      <c r="D34" s="47" t="s">
        <v>65</v>
      </c>
      <c r="E34" s="47"/>
      <c r="F34" s="46"/>
      <c r="G34" s="46"/>
      <c r="H34" s="46"/>
      <c r="I34" s="46"/>
    </row>
    <row r="35" spans="1:9" ht="18.75">
      <c r="A35" s="46"/>
      <c r="D35" s="47" t="s">
        <v>69</v>
      </c>
      <c r="E35" s="47"/>
      <c r="F35" s="46"/>
      <c r="G35" s="46"/>
      <c r="H35" s="46"/>
      <c r="I35" s="46"/>
    </row>
    <row r="36" spans="1:9" ht="18.75">
      <c r="A36" s="46"/>
      <c r="D36" s="47"/>
      <c r="E36" s="47"/>
      <c r="F36" s="46"/>
    </row>
    <row r="37" spans="1:9" ht="18.75">
      <c r="A37" s="46"/>
      <c r="E37" s="47"/>
      <c r="F37" s="46"/>
    </row>
    <row r="38" spans="1:9" ht="18.75">
      <c r="A38" s="46"/>
      <c r="D38" s="47"/>
      <c r="E38" s="47"/>
      <c r="F38" s="46"/>
    </row>
    <row r="39" spans="1:9" ht="18.75">
      <c r="A39" s="46"/>
      <c r="D39" s="47"/>
      <c r="E39" s="47"/>
      <c r="F39" s="46"/>
    </row>
    <row r="40" spans="1:9" ht="18.75">
      <c r="A40" s="46"/>
      <c r="D40" s="35"/>
      <c r="F40" s="46"/>
    </row>
    <row r="41" spans="1:9" ht="18.75">
      <c r="A41" s="46"/>
      <c r="D41" s="35"/>
      <c r="F41" s="46"/>
    </row>
    <row r="42" spans="1:9" ht="18.75">
      <c r="A42" s="46" t="s">
        <v>28</v>
      </c>
      <c r="D42" s="47" t="s">
        <v>38</v>
      </c>
      <c r="G42" s="48"/>
      <c r="H42" s="48"/>
      <c r="I42" s="48"/>
    </row>
    <row r="43" spans="1:9" ht="18.75">
      <c r="A43" s="46"/>
      <c r="E43" s="47"/>
      <c r="F43" s="46"/>
    </row>
    <row r="44" spans="1:9" ht="18.75">
      <c r="A44" s="46"/>
      <c r="D44" s="35"/>
      <c r="F44" s="46"/>
    </row>
    <row r="45" spans="1:9" ht="18.75">
      <c r="A45" s="46"/>
      <c r="D45" s="47"/>
      <c r="G45" s="48"/>
      <c r="H45" s="48"/>
      <c r="I45" s="48"/>
    </row>
    <row r="46" spans="1:9" ht="18.75">
      <c r="A46" s="46"/>
      <c r="D46" s="47"/>
      <c r="F46" s="46"/>
    </row>
    <row r="47" spans="1:9" ht="18.75">
      <c r="A47" s="46"/>
      <c r="F47" s="46"/>
    </row>
    <row r="48" spans="1:9" ht="18.75">
      <c r="A48" s="46"/>
      <c r="F48" s="46"/>
    </row>
    <row r="49" spans="1:6" ht="18.75">
      <c r="A49" s="46"/>
      <c r="F49" s="46"/>
    </row>
    <row r="50" spans="1:6" ht="18.75">
      <c r="A50" s="46"/>
      <c r="F50" s="46"/>
    </row>
    <row r="51" spans="1:6" ht="18.75">
      <c r="A51" s="46"/>
      <c r="F51" s="46"/>
    </row>
    <row r="52" spans="1:6" ht="18.75">
      <c r="A52" s="46"/>
      <c r="F52" s="46"/>
    </row>
    <row r="53" spans="1:6" ht="18.75">
      <c r="A53" s="46"/>
      <c r="F53" s="46"/>
    </row>
    <row r="54" spans="1:6"/>
    <row r="55" spans="1:6"/>
    <row r="56" spans="1:6"/>
    <row r="57" spans="1:6"/>
    <row r="58" spans="1:6"/>
    <row r="59" spans="1:6" ht="12.75" customHeight="1"/>
    <row r="60" spans="1:6" ht="12.75" customHeight="1"/>
    <row r="61" spans="1:6" ht="12.75" customHeight="1"/>
    <row r="62" spans="1:6" ht="12.75" customHeight="1"/>
    <row r="63" spans="1:6" ht="12.75" customHeight="1"/>
    <row r="64" spans="1:6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phoneticPr fontId="0" type="noConversion"/>
  <pageMargins left="0.78740157480314965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3"/>
  <sheetViews>
    <sheetView view="pageBreakPreview" topLeftCell="A40" zoomScaleNormal="100" zoomScaleSheetLayoutView="100" workbookViewId="0">
      <selection activeCell="D59" sqref="D59"/>
    </sheetView>
  </sheetViews>
  <sheetFormatPr defaultRowHeight="15"/>
  <cols>
    <col min="1" max="1" width="67" style="32" customWidth="1"/>
    <col min="2" max="2" width="13.140625" style="28" bestFit="1" customWidth="1"/>
    <col min="3" max="3" width="5.42578125" style="59" customWidth="1"/>
    <col min="4" max="4" width="13.28515625" style="283" customWidth="1"/>
    <col min="5" max="5" width="3.28515625" style="28" customWidth="1"/>
    <col min="6" max="6" width="13.28515625" style="59" customWidth="1"/>
    <col min="7" max="7" width="2" style="32" bestFit="1" customWidth="1"/>
    <col min="8" max="8" width="5" style="32" customWidth="1"/>
    <col min="9" max="16384" width="9.140625" style="32"/>
  </cols>
  <sheetData>
    <row r="1" spans="1:12">
      <c r="A1" s="304" t="str">
        <f>'Cover '!A1</f>
        <v>ГРУПА НЕОХИМ</v>
      </c>
      <c r="B1" s="305"/>
      <c r="C1" s="305"/>
      <c r="D1" s="305"/>
      <c r="E1" s="305"/>
      <c r="F1" s="305"/>
    </row>
    <row r="2" spans="1:12" s="96" customFormat="1">
      <c r="A2" s="306" t="s">
        <v>83</v>
      </c>
      <c r="B2" s="307"/>
      <c r="C2" s="307"/>
      <c r="D2" s="307"/>
      <c r="E2" s="307"/>
      <c r="F2" s="307"/>
    </row>
    <row r="3" spans="1:12">
      <c r="A3" s="50" t="s">
        <v>154</v>
      </c>
      <c r="B3" s="154"/>
      <c r="C3" s="99"/>
      <c r="D3" s="278"/>
      <c r="E3" s="253"/>
      <c r="F3" s="99"/>
    </row>
    <row r="4" spans="1:12">
      <c r="A4" s="252"/>
      <c r="B4" s="154"/>
      <c r="C4" s="99"/>
      <c r="D4" s="278"/>
      <c r="E4" s="253"/>
      <c r="F4" s="99"/>
    </row>
    <row r="5" spans="1:12">
      <c r="A5" s="252"/>
      <c r="B5" s="154"/>
      <c r="C5" s="99"/>
      <c r="D5" s="278"/>
      <c r="E5" s="253"/>
      <c r="F5" s="99"/>
    </row>
    <row r="6" spans="1:12" ht="9" customHeight="1">
      <c r="A6" s="252"/>
      <c r="B6" s="154"/>
      <c r="C6" s="99"/>
      <c r="D6" s="278"/>
      <c r="E6" s="253"/>
      <c r="F6" s="99"/>
    </row>
    <row r="7" spans="1:12">
      <c r="A7" s="66"/>
      <c r="B7" s="29" t="s">
        <v>4</v>
      </c>
      <c r="C7" s="28"/>
      <c r="D7" s="157">
        <v>2017</v>
      </c>
      <c r="E7" s="157"/>
      <c r="F7" s="157">
        <v>2016</v>
      </c>
    </row>
    <row r="8" spans="1:12">
      <c r="A8" s="66"/>
      <c r="C8" s="28"/>
      <c r="D8" s="157" t="s">
        <v>89</v>
      </c>
      <c r="E8" s="157"/>
      <c r="F8" s="157" t="s">
        <v>89</v>
      </c>
    </row>
    <row r="9" spans="1:12">
      <c r="A9" s="66"/>
      <c r="C9" s="28"/>
      <c r="D9" s="279"/>
      <c r="E9" s="29"/>
      <c r="F9" s="28"/>
    </row>
    <row r="10" spans="1:12">
      <c r="A10" s="66"/>
      <c r="C10" s="28"/>
      <c r="D10" s="28"/>
      <c r="E10" s="29"/>
      <c r="F10" s="28"/>
    </row>
    <row r="11" spans="1:12">
      <c r="A11" s="253" t="s">
        <v>60</v>
      </c>
      <c r="B11" s="28">
        <v>3</v>
      </c>
      <c r="C11" s="28"/>
      <c r="D11" s="209">
        <v>228701</v>
      </c>
      <c r="F11" s="209">
        <v>242017</v>
      </c>
      <c r="J11" s="270"/>
    </row>
    <row r="12" spans="1:12">
      <c r="A12" s="253" t="s">
        <v>81</v>
      </c>
      <c r="B12" s="28">
        <v>4</v>
      </c>
      <c r="C12" s="28"/>
      <c r="D12" s="209">
        <v>1283</v>
      </c>
      <c r="F12" s="209">
        <v>1072</v>
      </c>
      <c r="J12" s="270"/>
    </row>
    <row r="13" spans="1:12">
      <c r="A13" s="154" t="s">
        <v>82</v>
      </c>
      <c r="C13" s="28"/>
      <c r="D13" s="209">
        <v>5597</v>
      </c>
      <c r="F13" s="209">
        <v>-2373</v>
      </c>
      <c r="J13" s="271"/>
    </row>
    <row r="14" spans="1:12">
      <c r="A14" s="253" t="s">
        <v>95</v>
      </c>
      <c r="B14" s="28">
        <v>5</v>
      </c>
      <c r="C14" s="28"/>
      <c r="D14" s="209">
        <v>-155328</v>
      </c>
      <c r="F14" s="209">
        <v>-148361</v>
      </c>
      <c r="G14" s="98"/>
      <c r="J14" s="271"/>
    </row>
    <row r="15" spans="1:12">
      <c r="A15" s="253" t="s">
        <v>2</v>
      </c>
      <c r="B15" s="28">
        <v>6</v>
      </c>
      <c r="C15" s="28"/>
      <c r="D15" s="209">
        <v>-21927</v>
      </c>
      <c r="F15" s="209">
        <v>-19692</v>
      </c>
      <c r="G15" s="98"/>
      <c r="J15" s="271"/>
    </row>
    <row r="16" spans="1:12">
      <c r="A16" s="253" t="s">
        <v>9</v>
      </c>
      <c r="B16" s="28">
        <v>7</v>
      </c>
      <c r="C16" s="28"/>
      <c r="D16" s="209">
        <f>-21840-5626</f>
        <v>-27466</v>
      </c>
      <c r="F16" s="209">
        <v>-26899</v>
      </c>
      <c r="G16" s="100"/>
      <c r="J16" s="271"/>
      <c r="L16" s="272"/>
    </row>
    <row r="17" spans="1:12">
      <c r="A17" s="253" t="s">
        <v>3</v>
      </c>
      <c r="B17" s="28" t="s">
        <v>160</v>
      </c>
      <c r="C17" s="28"/>
      <c r="D17" s="209">
        <v>-11456</v>
      </c>
      <c r="F17" s="209">
        <v>-11709</v>
      </c>
      <c r="G17" s="98"/>
      <c r="J17" s="271"/>
      <c r="L17" s="272"/>
    </row>
    <row r="18" spans="1:12">
      <c r="A18" s="253" t="s">
        <v>120</v>
      </c>
      <c r="B18" s="28">
        <v>8</v>
      </c>
      <c r="C18" s="28"/>
      <c r="D18" s="209">
        <v>-467</v>
      </c>
      <c r="F18" s="209">
        <f>-1908+1708</f>
        <v>-200</v>
      </c>
      <c r="G18" s="98"/>
      <c r="J18" s="272"/>
      <c r="L18" s="272"/>
    </row>
    <row r="19" spans="1:12" ht="15.75" customHeight="1">
      <c r="A19" s="253" t="s">
        <v>61</v>
      </c>
      <c r="B19" s="28">
        <v>9</v>
      </c>
      <c r="C19" s="28"/>
      <c r="D19" s="209">
        <v>-4051</v>
      </c>
      <c r="F19" s="209">
        <f>-3715+314</f>
        <v>-3401</v>
      </c>
      <c r="G19" s="100"/>
      <c r="J19" s="272"/>
      <c r="L19" s="272"/>
    </row>
    <row r="20" spans="1:12" ht="15" customHeight="1">
      <c r="A20" s="65" t="s">
        <v>130</v>
      </c>
      <c r="C20" s="28"/>
      <c r="D20" s="42">
        <f>SUM(D11:D19)</f>
        <v>14886</v>
      </c>
      <c r="F20" s="42">
        <f>SUM(F11:F19)</f>
        <v>30454</v>
      </c>
      <c r="G20" s="98"/>
      <c r="J20" s="272"/>
    </row>
    <row r="21" spans="1:12" ht="15" customHeight="1">
      <c r="A21" s="253"/>
      <c r="C21" s="28"/>
      <c r="D21" s="209"/>
      <c r="F21" s="209"/>
      <c r="G21" s="98"/>
      <c r="J21" s="272"/>
    </row>
    <row r="22" spans="1:12" ht="15" customHeight="1">
      <c r="A22" s="96" t="s">
        <v>145</v>
      </c>
      <c r="B22" s="28">
        <v>8</v>
      </c>
      <c r="C22" s="28"/>
      <c r="D22" s="217">
        <v>-662</v>
      </c>
      <c r="F22" s="217">
        <f>-31-1708-314</f>
        <v>-2053</v>
      </c>
      <c r="G22" s="98"/>
      <c r="J22" s="272"/>
    </row>
    <row r="23" spans="1:12" ht="15" customHeight="1">
      <c r="A23" s="253"/>
      <c r="C23" s="28"/>
      <c r="D23" s="280"/>
      <c r="F23" s="209"/>
      <c r="G23" s="98"/>
      <c r="J23" s="272"/>
    </row>
    <row r="24" spans="1:12" ht="15" customHeight="1">
      <c r="A24" s="253" t="s">
        <v>71</v>
      </c>
      <c r="C24" s="28"/>
      <c r="D24" s="280"/>
      <c r="E24" s="29"/>
      <c r="F24" s="209">
        <v>1</v>
      </c>
      <c r="G24" s="98"/>
      <c r="J24" s="272"/>
    </row>
    <row r="25" spans="1:12">
      <c r="A25" s="253" t="s">
        <v>72</v>
      </c>
      <c r="C25" s="28"/>
      <c r="D25" s="209">
        <v>-643</v>
      </c>
      <c r="E25" s="29"/>
      <c r="F25" s="209">
        <v>-1136</v>
      </c>
      <c r="G25" s="98"/>
      <c r="J25" s="272"/>
    </row>
    <row r="26" spans="1:12">
      <c r="A26" s="116" t="s">
        <v>75</v>
      </c>
      <c r="B26" s="28">
        <v>10</v>
      </c>
      <c r="C26" s="28"/>
      <c r="D26" s="42">
        <f>D24+D25</f>
        <v>-643</v>
      </c>
      <c r="E26" s="117"/>
      <c r="F26" s="150">
        <f>F24+F25</f>
        <v>-1135</v>
      </c>
      <c r="G26" s="98"/>
      <c r="J26" s="272"/>
    </row>
    <row r="27" spans="1:12">
      <c r="A27" s="116"/>
      <c r="C27" s="28"/>
      <c r="D27" s="30"/>
      <c r="E27" s="117"/>
      <c r="F27" s="236"/>
      <c r="G27" s="98"/>
      <c r="J27" s="272"/>
    </row>
    <row r="28" spans="1:12">
      <c r="A28" s="65" t="s">
        <v>131</v>
      </c>
      <c r="C28" s="28"/>
      <c r="D28" s="218">
        <f>D26+D20+D22</f>
        <v>13581</v>
      </c>
      <c r="E28" s="29"/>
      <c r="F28" s="218">
        <f>F26+F20+F22</f>
        <v>27266</v>
      </c>
      <c r="G28" s="31"/>
      <c r="J28" s="272"/>
    </row>
    <row r="29" spans="1:12" ht="6" customHeight="1">
      <c r="A29" s="65"/>
      <c r="C29" s="28"/>
      <c r="D29" s="30"/>
      <c r="E29" s="29"/>
      <c r="F29" s="30"/>
      <c r="G29" s="31"/>
      <c r="J29" s="272"/>
    </row>
    <row r="30" spans="1:12">
      <c r="A30" s="107" t="s">
        <v>139</v>
      </c>
      <c r="C30" s="29"/>
      <c r="D30" s="209">
        <v>-52</v>
      </c>
      <c r="E30" s="102"/>
      <c r="F30" s="114">
        <f>-3123-36+10</f>
        <v>-3149</v>
      </c>
      <c r="G30" s="31"/>
      <c r="J30" s="272"/>
    </row>
    <row r="31" spans="1:12" ht="5.25" customHeight="1">
      <c r="A31" s="107"/>
      <c r="C31" s="29"/>
      <c r="D31" s="209"/>
      <c r="E31" s="102"/>
      <c r="F31" s="114"/>
      <c r="G31" s="31"/>
      <c r="J31" s="272"/>
    </row>
    <row r="32" spans="1:12" ht="15.75" thickBot="1">
      <c r="A32" s="65" t="s">
        <v>132</v>
      </c>
      <c r="B32" s="29"/>
      <c r="C32" s="29"/>
      <c r="D32" s="238">
        <f>D28+D30</f>
        <v>13529</v>
      </c>
      <c r="E32" s="29"/>
      <c r="F32" s="238">
        <f>F28+F30</f>
        <v>24117</v>
      </c>
      <c r="G32" s="31"/>
      <c r="J32" s="272"/>
    </row>
    <row r="33" spans="1:13">
      <c r="A33" s="253"/>
      <c r="C33" s="28"/>
      <c r="D33" s="67"/>
      <c r="F33" s="67"/>
      <c r="J33" s="272"/>
    </row>
    <row r="34" spans="1:13">
      <c r="A34" s="159" t="s">
        <v>105</v>
      </c>
      <c r="C34" s="28"/>
      <c r="D34" s="281"/>
      <c r="F34" s="67"/>
      <c r="J34" s="272"/>
    </row>
    <row r="35" spans="1:13" ht="30">
      <c r="A35" s="196" t="s">
        <v>106</v>
      </c>
      <c r="C35" s="28"/>
      <c r="D35" s="281"/>
      <c r="F35" s="67"/>
      <c r="J35" s="272"/>
    </row>
    <row r="36" spans="1:13">
      <c r="A36" s="197" t="s">
        <v>113</v>
      </c>
      <c r="B36" s="75"/>
      <c r="C36" s="154"/>
      <c r="D36" s="209">
        <v>-1003</v>
      </c>
      <c r="E36" s="253"/>
      <c r="F36" s="209">
        <f>-237+15</f>
        <v>-222</v>
      </c>
      <c r="J36" s="272"/>
    </row>
    <row r="37" spans="1:13" ht="30">
      <c r="A37" s="197" t="s">
        <v>107</v>
      </c>
      <c r="C37" s="28"/>
      <c r="D37" s="199">
        <v>0</v>
      </c>
      <c r="F37" s="199">
        <v>0</v>
      </c>
      <c r="J37" s="272"/>
    </row>
    <row r="38" spans="1:13">
      <c r="A38" s="197"/>
      <c r="C38" s="28"/>
      <c r="D38" s="302">
        <f>SUM(D36:D37)</f>
        <v>-1003</v>
      </c>
      <c r="E38" s="117"/>
      <c r="F38" s="237">
        <f>SUM(F36:F37)</f>
        <v>-222</v>
      </c>
      <c r="J38" s="272"/>
    </row>
    <row r="39" spans="1:13" ht="30">
      <c r="A39" s="196" t="s">
        <v>108</v>
      </c>
      <c r="C39" s="28"/>
      <c r="D39" s="67"/>
      <c r="F39" s="67"/>
      <c r="J39" s="272"/>
    </row>
    <row r="40" spans="1:13">
      <c r="A40" s="154" t="s">
        <v>116</v>
      </c>
      <c r="B40" s="154"/>
      <c r="C40" s="29"/>
      <c r="D40" s="209">
        <v>2018</v>
      </c>
      <c r="F40" s="209">
        <v>3227</v>
      </c>
      <c r="J40" s="272"/>
    </row>
    <row r="41" spans="1:13" ht="30.75" thickBot="1">
      <c r="A41" s="197" t="s">
        <v>109</v>
      </c>
      <c r="B41" s="32"/>
      <c r="C41" s="32"/>
      <c r="D41" s="249">
        <v>0</v>
      </c>
      <c r="E41" s="198"/>
      <c r="F41" s="249">
        <v>0</v>
      </c>
      <c r="J41" s="272"/>
    </row>
    <row r="42" spans="1:13">
      <c r="A42" s="154"/>
      <c r="B42" s="75"/>
      <c r="C42" s="29"/>
      <c r="D42" s="218">
        <f>SUM(D40:D41)</f>
        <v>2018</v>
      </c>
      <c r="F42" s="218">
        <f>SUM(F40:F41)</f>
        <v>3227</v>
      </c>
      <c r="J42" s="273"/>
    </row>
    <row r="43" spans="1:13" ht="17.25" customHeight="1" thickBot="1">
      <c r="A43" s="200" t="s">
        <v>110</v>
      </c>
      <c r="B43" s="75"/>
      <c r="C43" s="29"/>
      <c r="D43" s="238">
        <f>D38+D42</f>
        <v>1015</v>
      </c>
      <c r="F43" s="238">
        <f>F38+F42</f>
        <v>3005</v>
      </c>
      <c r="J43" s="273"/>
    </row>
    <row r="44" spans="1:13" ht="17.25" customHeight="1">
      <c r="A44" s="154"/>
      <c r="B44" s="75"/>
      <c r="C44" s="29"/>
      <c r="D44" s="30"/>
      <c r="F44" s="30"/>
      <c r="J44" s="273"/>
    </row>
    <row r="45" spans="1:13" ht="15.75" thickBot="1">
      <c r="A45" s="200" t="s">
        <v>111</v>
      </c>
      <c r="C45" s="28"/>
      <c r="D45" s="170">
        <f>D32+D43</f>
        <v>14544</v>
      </c>
      <c r="E45" s="118"/>
      <c r="F45" s="170">
        <f>F32+F43</f>
        <v>27122</v>
      </c>
    </row>
    <row r="46" spans="1:13" ht="5.25" customHeight="1" thickTop="1">
      <c r="A46" s="66"/>
      <c r="B46" s="68"/>
      <c r="C46" s="169"/>
      <c r="D46" s="303"/>
      <c r="E46" s="68"/>
      <c r="F46" s="169"/>
    </row>
    <row r="47" spans="1:13" ht="13.5" customHeight="1">
      <c r="A47" s="151" t="s">
        <v>127</v>
      </c>
      <c r="B47" s="68"/>
      <c r="C47" s="169"/>
      <c r="D47" s="303"/>
      <c r="E47" s="68"/>
      <c r="F47" s="169"/>
    </row>
    <row r="48" spans="1:13" ht="13.5" customHeight="1">
      <c r="A48" s="53" t="s">
        <v>99</v>
      </c>
      <c r="B48" s="156"/>
      <c r="C48" s="155"/>
      <c r="D48" s="209">
        <f>D32+15</f>
        <v>13544</v>
      </c>
      <c r="E48" s="156"/>
      <c r="F48" s="209">
        <f>F32+8+10</f>
        <v>24135</v>
      </c>
      <c r="I48" s="193"/>
      <c r="J48" s="193"/>
      <c r="K48" s="193"/>
      <c r="L48" s="193"/>
      <c r="M48" s="193"/>
    </row>
    <row r="49" spans="1:10" ht="13.5" customHeight="1">
      <c r="A49" s="154" t="s">
        <v>100</v>
      </c>
      <c r="B49" s="156"/>
      <c r="C49" s="155"/>
      <c r="D49" s="209">
        <v>-15</v>
      </c>
      <c r="E49" s="156"/>
      <c r="F49" s="209">
        <f>-8-10</f>
        <v>-18</v>
      </c>
      <c r="I49" s="172"/>
      <c r="J49" s="173"/>
    </row>
    <row r="50" spans="1:10" ht="5.25" customHeight="1">
      <c r="A50" s="116"/>
      <c r="B50" s="68"/>
      <c r="C50" s="169"/>
      <c r="D50" s="303"/>
      <c r="E50" s="68"/>
      <c r="F50" s="169"/>
    </row>
    <row r="51" spans="1:10" ht="13.5" customHeight="1">
      <c r="A51" s="151"/>
      <c r="B51" s="68"/>
      <c r="C51" s="169"/>
      <c r="D51" s="303"/>
      <c r="E51" s="68"/>
      <c r="F51" s="169"/>
    </row>
    <row r="52" spans="1:10">
      <c r="A52" s="53"/>
      <c r="B52" s="156"/>
      <c r="C52" s="155"/>
      <c r="D52" s="209"/>
      <c r="E52" s="156"/>
      <c r="F52" s="209"/>
    </row>
    <row r="53" spans="1:10">
      <c r="A53" s="253"/>
      <c r="B53" s="156"/>
      <c r="C53" s="155"/>
      <c r="D53" s="209"/>
      <c r="E53" s="156"/>
      <c r="F53" s="209"/>
    </row>
    <row r="54" spans="1:10" ht="6.75" customHeight="1">
      <c r="A54" s="253"/>
      <c r="B54" s="156"/>
      <c r="C54" s="155"/>
      <c r="D54" s="280"/>
      <c r="E54" s="156"/>
      <c r="F54" s="209"/>
    </row>
    <row r="55" spans="1:10">
      <c r="A55" s="65" t="s">
        <v>146</v>
      </c>
      <c r="B55" s="28">
        <v>11</v>
      </c>
      <c r="C55" s="201" t="s">
        <v>112</v>
      </c>
      <c r="D55" s="202">
        <v>5.24</v>
      </c>
      <c r="E55" s="171"/>
      <c r="F55" s="202">
        <v>9.33</v>
      </c>
      <c r="I55" s="173"/>
    </row>
    <row r="56" spans="1:10">
      <c r="A56" s="101"/>
      <c r="B56" s="192"/>
      <c r="C56" s="220"/>
      <c r="D56" s="282"/>
      <c r="E56" s="255"/>
      <c r="F56" s="274"/>
      <c r="G56" s="211"/>
    </row>
    <row r="57" spans="1:10" s="288" customFormat="1">
      <c r="A57" s="286"/>
      <c r="B57" s="279"/>
      <c r="C57" s="283"/>
      <c r="D57" s="283"/>
      <c r="E57" s="279"/>
      <c r="F57" s="283"/>
      <c r="G57" s="287"/>
      <c r="I57" s="289"/>
    </row>
    <row r="58" spans="1:10">
      <c r="A58" s="188"/>
    </row>
    <row r="59" spans="1:10">
      <c r="A59" s="239"/>
      <c r="B59" s="53"/>
      <c r="C59" s="53"/>
      <c r="D59" s="284"/>
      <c r="E59" s="53"/>
      <c r="F59" s="53"/>
    </row>
    <row r="60" spans="1:10">
      <c r="A60" s="53"/>
      <c r="B60" s="53"/>
      <c r="C60" s="53"/>
      <c r="D60" s="284"/>
      <c r="E60" s="53"/>
      <c r="F60" s="53"/>
    </row>
    <row r="61" spans="1:10">
      <c r="A61" s="53"/>
    </row>
    <row r="62" spans="1:10">
      <c r="A62" s="191" t="s">
        <v>126</v>
      </c>
      <c r="B62" s="192"/>
      <c r="C62" s="191" t="s">
        <v>102</v>
      </c>
      <c r="D62" s="285"/>
      <c r="E62" s="220"/>
      <c r="F62" s="72"/>
      <c r="G62" s="211"/>
      <c r="H62" s="211"/>
    </row>
    <row r="63" spans="1:10">
      <c r="A63" s="101" t="s">
        <v>39</v>
      </c>
      <c r="B63" s="192"/>
      <c r="C63" s="60"/>
      <c r="D63" s="285"/>
      <c r="E63" s="220"/>
      <c r="F63" s="308" t="s">
        <v>103</v>
      </c>
      <c r="G63" s="308"/>
      <c r="H63" s="308"/>
    </row>
    <row r="64" spans="1:10">
      <c r="A64" s="71"/>
      <c r="B64" s="192"/>
      <c r="C64" s="60"/>
      <c r="D64" s="285"/>
      <c r="E64" s="72"/>
      <c r="F64" s="72"/>
    </row>
    <row r="65" spans="1:1">
      <c r="A65" s="53"/>
    </row>
    <row r="66" spans="1:1">
      <c r="A66" s="53"/>
    </row>
    <row r="67" spans="1:1">
      <c r="A67" s="53"/>
    </row>
    <row r="68" spans="1:1">
      <c r="A68" s="53"/>
    </row>
    <row r="69" spans="1:1">
      <c r="A69" s="53"/>
    </row>
    <row r="70" spans="1:1">
      <c r="A70" s="53"/>
    </row>
    <row r="71" spans="1:1">
      <c r="A71" s="53"/>
    </row>
    <row r="72" spans="1:1">
      <c r="A72" s="53"/>
    </row>
    <row r="73" spans="1:1">
      <c r="A73" s="53"/>
    </row>
  </sheetData>
  <mergeCells count="3">
    <mergeCell ref="A1:F1"/>
    <mergeCell ref="A2:F2"/>
    <mergeCell ref="F63:H63"/>
  </mergeCells>
  <phoneticPr fontId="0" type="noConversion"/>
  <pageMargins left="0.77" right="0.35433070866141736" top="0.59055118110236227" bottom="0.43" header="0.39370078740157483" footer="0.15748031496062992"/>
  <pageSetup paperSize="9" scale="73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103"/>
  <sheetViews>
    <sheetView view="pageBreakPreview" topLeftCell="A43" zoomScaleNormal="100" zoomScaleSheetLayoutView="100" workbookViewId="0">
      <selection activeCell="J46" sqref="J46"/>
    </sheetView>
  </sheetViews>
  <sheetFormatPr defaultRowHeight="15"/>
  <cols>
    <col min="1" max="1" width="51" style="17" customWidth="1"/>
    <col min="2" max="2" width="15.28515625" style="56" customWidth="1"/>
    <col min="3" max="3" width="4.5703125" style="20" customWidth="1"/>
    <col min="4" max="4" width="16.85546875" style="34" customWidth="1"/>
    <col min="5" max="5" width="2.7109375" style="34" customWidth="1"/>
    <col min="6" max="6" width="16.85546875" style="211" customWidth="1"/>
    <col min="7" max="7" width="2" style="17" bestFit="1" customWidth="1"/>
    <col min="8" max="16384" width="9.140625" style="17"/>
  </cols>
  <sheetData>
    <row r="1" spans="1:8">
      <c r="A1" s="16" t="str">
        <f>'Cover '!A1</f>
        <v>ГРУПА НЕОХИМ</v>
      </c>
      <c r="B1" s="54"/>
      <c r="C1" s="16"/>
      <c r="D1" s="49"/>
      <c r="E1" s="49"/>
      <c r="F1" s="49"/>
    </row>
    <row r="2" spans="1:8" s="18" customFormat="1">
      <c r="A2" s="160" t="s">
        <v>84</v>
      </c>
      <c r="B2" s="161"/>
      <c r="C2" s="50"/>
      <c r="D2" s="50"/>
      <c r="E2" s="50"/>
      <c r="F2" s="50"/>
      <c r="G2" s="36"/>
    </row>
    <row r="3" spans="1:8" ht="15" customHeight="1">
      <c r="A3" s="50" t="s">
        <v>156</v>
      </c>
      <c r="B3" s="162"/>
      <c r="C3" s="36"/>
      <c r="D3" s="36"/>
      <c r="E3" s="36"/>
      <c r="F3" s="36"/>
      <c r="G3" s="34"/>
    </row>
    <row r="4" spans="1:8" ht="29.25">
      <c r="A4" s="34"/>
      <c r="B4" s="158" t="s">
        <v>4</v>
      </c>
      <c r="C4" s="59"/>
      <c r="D4" s="168" t="s">
        <v>155</v>
      </c>
      <c r="E4" s="73"/>
      <c r="F4" s="168" t="s">
        <v>133</v>
      </c>
      <c r="G4" s="34"/>
    </row>
    <row r="5" spans="1:8" ht="17.25" customHeight="1">
      <c r="A5" s="34"/>
      <c r="B5" s="59"/>
      <c r="C5" s="59"/>
      <c r="D5" s="157" t="s">
        <v>89</v>
      </c>
      <c r="E5" s="157"/>
      <c r="F5" s="157" t="s">
        <v>89</v>
      </c>
      <c r="G5" s="34"/>
    </row>
    <row r="6" spans="1:8" ht="17.25" customHeight="1">
      <c r="A6" s="34"/>
      <c r="B6" s="59"/>
      <c r="C6" s="59"/>
      <c r="D6" s="157"/>
      <c r="E6" s="157"/>
      <c r="F6" s="157"/>
      <c r="G6" s="34"/>
    </row>
    <row r="7" spans="1:8" ht="17.25" customHeight="1">
      <c r="A7" s="160" t="s">
        <v>59</v>
      </c>
      <c r="B7" s="59"/>
      <c r="C7" s="59"/>
      <c r="D7" s="157"/>
      <c r="E7" s="157"/>
      <c r="F7" s="157"/>
      <c r="G7" s="34"/>
    </row>
    <row r="8" spans="1:8">
      <c r="A8" s="160" t="s">
        <v>10</v>
      </c>
      <c r="B8" s="57"/>
      <c r="C8" s="33"/>
      <c r="D8" s="72"/>
      <c r="E8" s="72"/>
      <c r="F8" s="72"/>
      <c r="G8" s="34"/>
    </row>
    <row r="9" spans="1:8">
      <c r="A9" s="76" t="s">
        <v>68</v>
      </c>
      <c r="B9" s="220">
        <v>12</v>
      </c>
      <c r="C9" s="33"/>
      <c r="D9" s="77">
        <v>86802</v>
      </c>
      <c r="E9" s="72"/>
      <c r="F9" s="213">
        <v>91693</v>
      </c>
      <c r="G9" s="34"/>
    </row>
    <row r="10" spans="1:8">
      <c r="A10" s="78" t="s">
        <v>31</v>
      </c>
      <c r="B10" s="220">
        <v>13</v>
      </c>
      <c r="C10" s="33"/>
      <c r="D10" s="77">
        <v>117</v>
      </c>
      <c r="E10" s="77"/>
      <c r="F10" s="213">
        <v>208</v>
      </c>
      <c r="G10" s="34"/>
    </row>
    <row r="11" spans="1:8">
      <c r="A11" s="78" t="s">
        <v>35</v>
      </c>
      <c r="B11" s="220"/>
      <c r="C11" s="33"/>
      <c r="D11" s="77">
        <v>4</v>
      </c>
      <c r="E11" s="77"/>
      <c r="F11" s="213">
        <v>4</v>
      </c>
      <c r="G11" s="34"/>
    </row>
    <row r="12" spans="1:8">
      <c r="A12" s="78" t="s">
        <v>76</v>
      </c>
      <c r="B12" s="220">
        <v>0</v>
      </c>
      <c r="C12" s="33"/>
      <c r="D12" s="77">
        <v>0</v>
      </c>
      <c r="E12" s="77"/>
      <c r="F12" s="213">
        <v>0</v>
      </c>
      <c r="G12" s="52"/>
      <c r="H12" s="235"/>
    </row>
    <row r="13" spans="1:8">
      <c r="A13" s="72"/>
      <c r="B13" s="57"/>
      <c r="C13" s="33"/>
      <c r="D13" s="79">
        <f>SUM(D9:D12)</f>
        <v>86923</v>
      </c>
      <c r="E13" s="80"/>
      <c r="F13" s="79">
        <f>SUM(F9:F12)</f>
        <v>91905</v>
      </c>
      <c r="G13" s="34"/>
    </row>
    <row r="14" spans="1:8">
      <c r="A14" s="160" t="s">
        <v>11</v>
      </c>
      <c r="B14" s="57"/>
      <c r="C14" s="33"/>
      <c r="D14" s="80"/>
      <c r="E14" s="80"/>
      <c r="F14" s="80"/>
      <c r="G14" s="34"/>
    </row>
    <row r="15" spans="1:8">
      <c r="A15" s="76" t="s">
        <v>8</v>
      </c>
      <c r="B15" s="220">
        <v>14</v>
      </c>
      <c r="C15" s="60"/>
      <c r="D15" s="51">
        <v>29010</v>
      </c>
      <c r="E15" s="51"/>
      <c r="F15" s="51">
        <v>24456</v>
      </c>
      <c r="G15" s="34"/>
    </row>
    <row r="16" spans="1:8">
      <c r="A16" s="76" t="s">
        <v>96</v>
      </c>
      <c r="B16" s="220">
        <v>15</v>
      </c>
      <c r="C16" s="60"/>
      <c r="D16" s="51">
        <v>3847</v>
      </c>
      <c r="E16" s="51"/>
      <c r="F16" s="51">
        <f>3286+178</f>
        <v>3464</v>
      </c>
      <c r="G16" s="34"/>
    </row>
    <row r="17" spans="1:16">
      <c r="A17" s="76" t="s">
        <v>18</v>
      </c>
      <c r="B17" s="220">
        <v>16</v>
      </c>
      <c r="C17" s="60"/>
      <c r="D17" s="51">
        <v>8</v>
      </c>
      <c r="E17" s="51"/>
      <c r="F17" s="51">
        <v>5</v>
      </c>
      <c r="G17" s="34"/>
      <c r="H17" s="211"/>
      <c r="I17" s="211"/>
      <c r="J17" s="211"/>
      <c r="K17" s="211"/>
      <c r="L17" s="211"/>
      <c r="M17" s="211"/>
      <c r="N17" s="211"/>
      <c r="O17" s="211"/>
      <c r="P17" s="211"/>
    </row>
    <row r="18" spans="1:16">
      <c r="A18" s="72" t="s">
        <v>32</v>
      </c>
      <c r="B18" s="220">
        <v>17</v>
      </c>
      <c r="C18" s="60"/>
      <c r="D18" s="51">
        <v>4412</v>
      </c>
      <c r="E18" s="51"/>
      <c r="F18" s="51">
        <f>2396-178</f>
        <v>2218</v>
      </c>
      <c r="G18" s="52"/>
    </row>
    <row r="19" spans="1:16">
      <c r="A19" s="76" t="s">
        <v>48</v>
      </c>
      <c r="B19" s="220">
        <v>18</v>
      </c>
      <c r="C19" s="60"/>
      <c r="D19" s="51">
        <v>26971</v>
      </c>
      <c r="E19" s="51"/>
      <c r="F19" s="51">
        <v>52984</v>
      </c>
      <c r="G19" s="34"/>
    </row>
    <row r="20" spans="1:16">
      <c r="A20" s="219"/>
      <c r="B20" s="57"/>
      <c r="C20" s="210"/>
      <c r="D20" s="79">
        <f>SUM(D15:D19)</f>
        <v>64248</v>
      </c>
      <c r="E20" s="80"/>
      <c r="F20" s="79">
        <f>SUM(F15:F19)</f>
        <v>83127</v>
      </c>
      <c r="G20" s="34"/>
    </row>
    <row r="21" spans="1:16" s="208" customFormat="1">
      <c r="A21" s="219"/>
      <c r="B21" s="57"/>
      <c r="C21" s="210"/>
      <c r="D21" s="80"/>
      <c r="E21" s="80"/>
      <c r="F21" s="80"/>
      <c r="G21" s="211"/>
    </row>
    <row r="22" spans="1:16" ht="15.75" thickBot="1">
      <c r="A22" s="160" t="s">
        <v>90</v>
      </c>
      <c r="B22" s="57"/>
      <c r="C22" s="33"/>
      <c r="D22" s="81">
        <f>SUM(D13+D20)</f>
        <v>151171</v>
      </c>
      <c r="E22" s="80"/>
      <c r="F22" s="81">
        <f>SUM(F13+F20)</f>
        <v>175032</v>
      </c>
      <c r="G22" s="34"/>
    </row>
    <row r="23" spans="1:16" ht="15.75" thickTop="1">
      <c r="A23" s="76"/>
      <c r="B23" s="220"/>
      <c r="C23" s="60"/>
      <c r="D23" s="72"/>
      <c r="E23" s="72"/>
      <c r="F23" s="72"/>
      <c r="G23" s="34"/>
    </row>
    <row r="24" spans="1:16">
      <c r="A24" s="160" t="s">
        <v>16</v>
      </c>
      <c r="B24" s="59"/>
      <c r="C24" s="59"/>
      <c r="D24" s="67"/>
      <c r="E24" s="75"/>
      <c r="F24" s="67"/>
      <c r="G24" s="34"/>
    </row>
    <row r="25" spans="1:16">
      <c r="A25" s="163" t="s">
        <v>93</v>
      </c>
      <c r="B25" s="59"/>
      <c r="C25" s="59"/>
      <c r="D25" s="67"/>
      <c r="E25" s="75"/>
      <c r="F25" s="67"/>
      <c r="G25" s="34"/>
    </row>
    <row r="26" spans="1:16" ht="29.25">
      <c r="A26" s="164" t="s">
        <v>85</v>
      </c>
      <c r="B26" s="59"/>
      <c r="C26" s="59"/>
      <c r="D26" s="67"/>
      <c r="E26" s="75"/>
      <c r="F26" s="67"/>
      <c r="G26" s="34"/>
    </row>
    <row r="27" spans="1:16">
      <c r="A27" s="76" t="s">
        <v>36</v>
      </c>
      <c r="B27" s="240"/>
      <c r="C27" s="33"/>
      <c r="D27" s="51">
        <v>2654</v>
      </c>
      <c r="E27" s="51"/>
      <c r="F27" s="51">
        <v>2654</v>
      </c>
      <c r="G27" s="34"/>
    </row>
    <row r="28" spans="1:16">
      <c r="A28" s="76" t="s">
        <v>53</v>
      </c>
      <c r="B28" s="240"/>
      <c r="C28" s="33"/>
      <c r="D28" s="51">
        <v>-3575</v>
      </c>
      <c r="E28" s="51"/>
      <c r="F28" s="51">
        <v>-3575</v>
      </c>
      <c r="G28" s="34"/>
    </row>
    <row r="29" spans="1:16">
      <c r="A29" s="76" t="s">
        <v>73</v>
      </c>
      <c r="B29" s="240"/>
      <c r="C29" s="33"/>
      <c r="D29" s="51">
        <f>303-38</f>
        <v>265</v>
      </c>
      <c r="E29" s="51"/>
      <c r="F29" s="51">
        <f>303-38</f>
        <v>265</v>
      </c>
      <c r="G29" s="34"/>
    </row>
    <row r="30" spans="1:16">
      <c r="A30" s="76" t="s">
        <v>117</v>
      </c>
      <c r="B30" s="57"/>
      <c r="C30" s="33"/>
      <c r="D30" s="51">
        <f>108698-2324-7</f>
        <v>106367</v>
      </c>
      <c r="E30" s="51"/>
      <c r="F30" s="51">
        <f>97189-36+10+15+10</f>
        <v>97188</v>
      </c>
      <c r="G30" s="34"/>
    </row>
    <row r="31" spans="1:16">
      <c r="A31" s="76" t="s">
        <v>94</v>
      </c>
      <c r="B31" s="57"/>
      <c r="C31" s="33"/>
      <c r="D31" s="51">
        <v>7487</v>
      </c>
      <c r="E31" s="51"/>
      <c r="F31" s="51">
        <f>5479-10</f>
        <v>5469</v>
      </c>
      <c r="G31" s="34"/>
    </row>
    <row r="32" spans="1:16">
      <c r="A32" s="34"/>
      <c r="B32" s="220"/>
      <c r="C32" s="33"/>
      <c r="D32" s="82">
        <f>SUM(D27:D31)</f>
        <v>113198</v>
      </c>
      <c r="E32" s="83"/>
      <c r="F32" s="82">
        <f>SUM(F27:F31)</f>
        <v>102001</v>
      </c>
    </row>
    <row r="33" spans="1:7" ht="5.25" customHeight="1">
      <c r="A33" s="34"/>
      <c r="B33" s="220"/>
      <c r="C33" s="33"/>
      <c r="D33" s="83"/>
      <c r="E33" s="83"/>
      <c r="F33" s="83"/>
    </row>
    <row r="34" spans="1:7">
      <c r="A34" s="116" t="s">
        <v>100</v>
      </c>
      <c r="B34" s="220"/>
      <c r="C34" s="33"/>
      <c r="D34" s="83">
        <f>-36+7</f>
        <v>-29</v>
      </c>
      <c r="E34" s="83"/>
      <c r="F34" s="83">
        <v>-65</v>
      </c>
    </row>
    <row r="35" spans="1:7" ht="6" customHeight="1">
      <c r="A35" s="160"/>
      <c r="B35" s="220"/>
      <c r="C35" s="33"/>
      <c r="D35" s="83"/>
      <c r="E35" s="83"/>
      <c r="F35" s="83"/>
    </row>
    <row r="36" spans="1:7" ht="20.25" customHeight="1">
      <c r="A36" s="163" t="s">
        <v>77</v>
      </c>
      <c r="B36" s="241">
        <v>19</v>
      </c>
      <c r="C36" s="33"/>
      <c r="D36" s="184">
        <f>D34+D32</f>
        <v>113169</v>
      </c>
      <c r="E36" s="83"/>
      <c r="F36" s="184">
        <f>F34+F32</f>
        <v>101936</v>
      </c>
    </row>
    <row r="37" spans="1:7">
      <c r="A37" s="165"/>
      <c r="B37" s="57"/>
      <c r="C37" s="33"/>
      <c r="D37" s="83"/>
      <c r="E37" s="83"/>
      <c r="F37" s="83"/>
    </row>
    <row r="38" spans="1:7">
      <c r="A38" s="160" t="s">
        <v>49</v>
      </c>
      <c r="B38" s="240"/>
      <c r="C38" s="33"/>
      <c r="D38" s="83"/>
      <c r="E38" s="83"/>
      <c r="F38" s="83"/>
    </row>
    <row r="39" spans="1:7">
      <c r="A39" s="76" t="s">
        <v>86</v>
      </c>
      <c r="B39" s="240">
        <v>20</v>
      </c>
      <c r="C39" s="33"/>
      <c r="D39" s="84">
        <v>4538</v>
      </c>
      <c r="E39" s="83"/>
      <c r="F39" s="84">
        <v>6990</v>
      </c>
    </row>
    <row r="40" spans="1:7">
      <c r="A40" s="76" t="s">
        <v>128</v>
      </c>
      <c r="B40" s="240">
        <v>21</v>
      </c>
      <c r="C40" s="33"/>
      <c r="D40" s="51">
        <v>23</v>
      </c>
      <c r="E40" s="51"/>
      <c r="F40" s="51">
        <v>31</v>
      </c>
    </row>
    <row r="41" spans="1:7">
      <c r="A41" s="76" t="s">
        <v>66</v>
      </c>
      <c r="B41" s="240">
        <v>22</v>
      </c>
      <c r="C41" s="33"/>
      <c r="D41" s="84">
        <v>34</v>
      </c>
      <c r="E41" s="83"/>
      <c r="F41" s="84">
        <v>30</v>
      </c>
    </row>
    <row r="42" spans="1:7">
      <c r="A42" s="64" t="s">
        <v>64</v>
      </c>
      <c r="B42" s="240">
        <v>23</v>
      </c>
      <c r="C42" s="33"/>
      <c r="D42" s="51">
        <v>2963</v>
      </c>
      <c r="E42" s="51"/>
      <c r="F42" s="51">
        <v>1859</v>
      </c>
      <c r="G42" s="34"/>
    </row>
    <row r="43" spans="1:7">
      <c r="A43" s="212" t="s">
        <v>124</v>
      </c>
      <c r="B43" s="240">
        <v>24</v>
      </c>
      <c r="C43" s="33"/>
      <c r="D43" s="51">
        <v>149</v>
      </c>
      <c r="E43" s="51"/>
      <c r="F43" s="51">
        <v>187</v>
      </c>
      <c r="G43" s="34"/>
    </row>
    <row r="44" spans="1:7" s="208" customFormat="1">
      <c r="A44" s="214" t="s">
        <v>136</v>
      </c>
      <c r="B44" s="240"/>
      <c r="C44" s="210"/>
      <c r="D44" s="51">
        <v>193</v>
      </c>
      <c r="E44" s="51"/>
      <c r="F44" s="51">
        <f>160+36-10</f>
        <v>186</v>
      </c>
      <c r="G44" s="211"/>
    </row>
    <row r="45" spans="1:7" s="208" customFormat="1">
      <c r="A45" s="251" t="s">
        <v>137</v>
      </c>
      <c r="B45" s="240">
        <v>30</v>
      </c>
      <c r="C45" s="210"/>
      <c r="D45" s="51">
        <v>13</v>
      </c>
      <c r="E45" s="51"/>
      <c r="F45" s="51">
        <v>25</v>
      </c>
      <c r="G45" s="211"/>
    </row>
    <row r="46" spans="1:7">
      <c r="B46" s="220"/>
      <c r="C46" s="166"/>
      <c r="D46" s="82">
        <f>SUM(D39:D45)</f>
        <v>7913</v>
      </c>
      <c r="E46" s="83"/>
      <c r="F46" s="82">
        <f>SUM(F39:F45)</f>
        <v>9308</v>
      </c>
      <c r="G46" s="34"/>
    </row>
    <row r="47" spans="1:7">
      <c r="B47" s="220"/>
      <c r="C47" s="166"/>
      <c r="D47" s="83"/>
      <c r="E47" s="83"/>
      <c r="F47" s="83"/>
      <c r="G47" s="34"/>
    </row>
    <row r="48" spans="1:7">
      <c r="A48" s="160" t="s">
        <v>33</v>
      </c>
      <c r="B48" s="242"/>
      <c r="C48" s="166"/>
      <c r="D48" s="72"/>
      <c r="E48" s="72"/>
      <c r="F48" s="72"/>
      <c r="G48" s="34"/>
    </row>
    <row r="49" spans="1:7">
      <c r="A49" s="85" t="s">
        <v>87</v>
      </c>
      <c r="B49" s="220">
        <v>25</v>
      </c>
      <c r="C49" s="166"/>
      <c r="D49" s="51"/>
      <c r="E49" s="72"/>
      <c r="F49" s="51">
        <v>12757</v>
      </c>
      <c r="G49" s="34"/>
    </row>
    <row r="50" spans="1:7">
      <c r="A50" s="85" t="s">
        <v>50</v>
      </c>
      <c r="B50" s="220">
        <v>20</v>
      </c>
      <c r="C50" s="60"/>
      <c r="D50" s="51">
        <v>5462</v>
      </c>
      <c r="E50" s="72"/>
      <c r="F50" s="51">
        <v>7392</v>
      </c>
      <c r="G50" s="34"/>
    </row>
    <row r="51" spans="1:7">
      <c r="A51" s="85" t="s">
        <v>19</v>
      </c>
      <c r="B51" s="220">
        <v>26</v>
      </c>
      <c r="C51" s="166"/>
      <c r="D51" s="51">
        <v>4920</v>
      </c>
      <c r="E51" s="86"/>
      <c r="F51" s="51">
        <v>22997</v>
      </c>
      <c r="G51" s="34"/>
    </row>
    <row r="52" spans="1:7">
      <c r="A52" s="85" t="s">
        <v>20</v>
      </c>
      <c r="B52" s="220">
        <v>27</v>
      </c>
      <c r="C52" s="60"/>
      <c r="D52" s="51">
        <v>11946</v>
      </c>
      <c r="E52" s="72"/>
      <c r="F52" s="51">
        <v>13562</v>
      </c>
      <c r="G52" s="34"/>
    </row>
    <row r="53" spans="1:7">
      <c r="A53" s="85" t="s">
        <v>62</v>
      </c>
      <c r="B53" s="220">
        <v>28</v>
      </c>
      <c r="C53" s="60"/>
      <c r="D53" s="51">
        <v>2144</v>
      </c>
      <c r="E53" s="86"/>
      <c r="F53" s="51">
        <v>1952</v>
      </c>
      <c r="G53" s="34"/>
    </row>
    <row r="54" spans="1:7">
      <c r="A54" s="85" t="s">
        <v>54</v>
      </c>
      <c r="B54" s="220">
        <v>29</v>
      </c>
      <c r="C54" s="60"/>
      <c r="D54" s="51">
        <v>429</v>
      </c>
      <c r="E54" s="86"/>
      <c r="F54" s="51">
        <v>1698</v>
      </c>
      <c r="G54" s="34"/>
    </row>
    <row r="55" spans="1:7">
      <c r="A55" s="85" t="s">
        <v>34</v>
      </c>
      <c r="B55" s="220">
        <v>30</v>
      </c>
      <c r="C55" s="33"/>
      <c r="D55" s="51">
        <v>5188</v>
      </c>
      <c r="E55" s="86"/>
      <c r="F55" s="51">
        <f>3445-15</f>
        <v>3430</v>
      </c>
      <c r="G55" s="34"/>
    </row>
    <row r="56" spans="1:7" ht="18" customHeight="1">
      <c r="B56" s="57"/>
      <c r="C56" s="33"/>
      <c r="D56" s="82">
        <f>SUM(D49:D55)</f>
        <v>30089</v>
      </c>
      <c r="E56" s="83"/>
      <c r="F56" s="82">
        <f>SUM(F49:F55)</f>
        <v>63788</v>
      </c>
      <c r="G56" s="34"/>
    </row>
    <row r="57" spans="1:7">
      <c r="A57" s="163" t="s">
        <v>91</v>
      </c>
      <c r="B57" s="57"/>
      <c r="C57" s="33"/>
      <c r="D57" s="115">
        <f>D46+D56</f>
        <v>38002</v>
      </c>
      <c r="E57" s="80"/>
      <c r="F57" s="115">
        <f>F46+F56</f>
        <v>73096</v>
      </c>
      <c r="G57" s="34"/>
    </row>
    <row r="58" spans="1:7">
      <c r="A58" s="160"/>
      <c r="B58" s="57"/>
      <c r="C58" s="33"/>
      <c r="D58" s="80"/>
      <c r="E58" s="80"/>
      <c r="F58" s="80"/>
      <c r="G58" s="34"/>
    </row>
    <row r="59" spans="1:7" ht="15.75" thickBot="1">
      <c r="A59" s="160" t="s">
        <v>92</v>
      </c>
      <c r="B59" s="220"/>
      <c r="D59" s="87">
        <f>D36+D57</f>
        <v>151171</v>
      </c>
      <c r="E59" s="83"/>
      <c r="F59" s="87">
        <f>F36+F57</f>
        <v>175032</v>
      </c>
    </row>
    <row r="60" spans="1:7" ht="15.75" thickTop="1">
      <c r="A60" s="74"/>
      <c r="B60" s="220"/>
      <c r="D60" s="72"/>
      <c r="E60" s="72"/>
      <c r="F60" s="72"/>
    </row>
    <row r="61" spans="1:7" s="293" customFormat="1">
      <c r="A61" s="285"/>
      <c r="B61" s="290"/>
      <c r="C61" s="291"/>
      <c r="D61" s="292"/>
      <c r="E61" s="285"/>
      <c r="F61" s="292"/>
    </row>
    <row r="62" spans="1:7" s="293" customFormat="1">
      <c r="A62" s="286"/>
      <c r="B62" s="283"/>
      <c r="C62" s="283"/>
      <c r="D62" s="283"/>
      <c r="E62" s="279"/>
      <c r="F62" s="283"/>
      <c r="G62" s="287"/>
    </row>
    <row r="63" spans="1:7" s="293" customFormat="1">
      <c r="A63" s="294"/>
      <c r="B63" s="283"/>
      <c r="C63" s="283"/>
      <c r="D63" s="283"/>
      <c r="E63" s="279"/>
      <c r="F63" s="283"/>
      <c r="G63" s="288"/>
    </row>
    <row r="64" spans="1:7" s="293" customFormat="1">
      <c r="A64" s="295"/>
      <c r="B64" s="283"/>
      <c r="C64" s="283"/>
      <c r="D64" s="283"/>
      <c r="E64" s="279"/>
      <c r="F64" s="283"/>
      <c r="G64" s="288"/>
    </row>
    <row r="65" spans="1:7" s="293" customFormat="1">
      <c r="A65" s="296"/>
      <c r="B65" s="283"/>
      <c r="C65" s="283"/>
      <c r="D65" s="283"/>
      <c r="E65" s="279"/>
      <c r="F65" s="283"/>
      <c r="G65" s="288"/>
    </row>
    <row r="66" spans="1:7">
      <c r="A66" s="189"/>
      <c r="B66" s="59"/>
      <c r="C66" s="59"/>
      <c r="D66" s="59"/>
      <c r="E66" s="28"/>
      <c r="F66" s="59"/>
      <c r="G66" s="32"/>
    </row>
    <row r="67" spans="1:7">
      <c r="A67" s="190"/>
      <c r="B67" s="59"/>
      <c r="C67" s="59"/>
      <c r="D67" s="59"/>
      <c r="E67" s="28"/>
      <c r="F67" s="59"/>
      <c r="G67" s="32"/>
    </row>
    <row r="68" spans="1:7">
      <c r="A68" s="53"/>
      <c r="B68" s="59"/>
      <c r="C68" s="59"/>
      <c r="D68" s="59"/>
      <c r="E68" s="28"/>
      <c r="F68" s="59"/>
      <c r="G68" s="32"/>
    </row>
    <row r="69" spans="1:7">
      <c r="A69" s="69" t="s">
        <v>126</v>
      </c>
      <c r="B69" s="220"/>
      <c r="C69" s="69" t="s">
        <v>102</v>
      </c>
      <c r="D69" s="72"/>
      <c r="E69" s="56"/>
      <c r="F69" s="72"/>
    </row>
    <row r="70" spans="1:7">
      <c r="A70" s="70" t="s">
        <v>39</v>
      </c>
      <c r="B70" s="220"/>
      <c r="D70" s="19"/>
      <c r="E70" s="56"/>
      <c r="F70" s="309" t="s">
        <v>103</v>
      </c>
      <c r="G70" s="309"/>
    </row>
    <row r="71" spans="1:7">
      <c r="A71" s="71"/>
      <c r="B71" s="220"/>
      <c r="C71" s="60"/>
      <c r="D71" s="72"/>
      <c r="E71" s="72"/>
      <c r="F71" s="72"/>
      <c r="G71" s="32"/>
    </row>
    <row r="72" spans="1:7">
      <c r="A72" s="19"/>
      <c r="B72" s="220"/>
      <c r="D72" s="72"/>
      <c r="E72" s="72"/>
      <c r="F72" s="72"/>
    </row>
    <row r="73" spans="1:7">
      <c r="A73" s="19"/>
      <c r="B73" s="243"/>
      <c r="C73" s="19"/>
      <c r="D73" s="72"/>
      <c r="E73" s="72"/>
      <c r="F73" s="72"/>
    </row>
    <row r="74" spans="1:7">
      <c r="A74" s="19"/>
      <c r="B74" s="243"/>
      <c r="C74" s="19"/>
      <c r="D74" s="72"/>
      <c r="E74" s="72"/>
      <c r="F74" s="72"/>
    </row>
    <row r="75" spans="1:7">
      <c r="A75" s="19"/>
      <c r="B75" s="243"/>
      <c r="C75" s="19"/>
      <c r="D75" s="72"/>
      <c r="E75" s="72"/>
      <c r="F75" s="72"/>
    </row>
    <row r="76" spans="1:7">
      <c r="A76" s="19"/>
      <c r="B76" s="243"/>
      <c r="C76" s="19"/>
      <c r="D76" s="72"/>
      <c r="E76" s="72"/>
      <c r="F76" s="72"/>
    </row>
    <row r="77" spans="1:7">
      <c r="A77" s="19"/>
      <c r="B77" s="243"/>
      <c r="C77" s="19"/>
      <c r="D77" s="72"/>
      <c r="E77" s="72"/>
      <c r="F77" s="72"/>
    </row>
    <row r="78" spans="1:7">
      <c r="A78" s="19"/>
      <c r="B78" s="243"/>
      <c r="C78" s="19"/>
      <c r="D78" s="72"/>
      <c r="E78" s="72"/>
      <c r="F78" s="72"/>
    </row>
    <row r="79" spans="1:7">
      <c r="A79" s="19"/>
      <c r="B79" s="243"/>
      <c r="C79" s="19"/>
      <c r="D79" s="72"/>
      <c r="E79" s="72"/>
      <c r="F79" s="72"/>
    </row>
    <row r="80" spans="1:7">
      <c r="A80" s="19"/>
      <c r="B80" s="243"/>
      <c r="C80" s="19"/>
      <c r="D80" s="72"/>
      <c r="E80" s="72"/>
      <c r="F80" s="72"/>
    </row>
    <row r="81" spans="1:6">
      <c r="A81" s="19"/>
      <c r="B81" s="243"/>
      <c r="C81" s="19"/>
      <c r="D81" s="72"/>
      <c r="E81" s="72"/>
      <c r="F81" s="72"/>
    </row>
    <row r="82" spans="1:6">
      <c r="A82" s="19"/>
      <c r="B82" s="243"/>
      <c r="C82" s="19"/>
      <c r="D82" s="72"/>
      <c r="E82" s="72"/>
      <c r="F82" s="72"/>
    </row>
    <row r="83" spans="1:6">
      <c r="A83" s="19"/>
      <c r="B83" s="243"/>
      <c r="C83" s="19"/>
      <c r="D83" s="72"/>
      <c r="E83" s="72"/>
      <c r="F83" s="72"/>
    </row>
    <row r="84" spans="1:6">
      <c r="A84" s="19"/>
      <c r="B84" s="88"/>
      <c r="C84" s="19"/>
      <c r="D84" s="72"/>
      <c r="E84" s="72"/>
      <c r="F84" s="72"/>
    </row>
    <row r="85" spans="1:6">
      <c r="A85" s="19"/>
      <c r="B85" s="88"/>
      <c r="C85" s="19"/>
      <c r="D85" s="72"/>
      <c r="E85" s="72"/>
      <c r="F85" s="72"/>
    </row>
    <row r="86" spans="1:6">
      <c r="A86" s="19"/>
      <c r="B86" s="88"/>
      <c r="C86" s="19"/>
      <c r="D86" s="72"/>
      <c r="E86" s="72"/>
      <c r="F86" s="72"/>
    </row>
    <row r="87" spans="1:6">
      <c r="A87" s="19"/>
      <c r="B87" s="88"/>
      <c r="C87" s="19"/>
      <c r="D87" s="72"/>
      <c r="E87" s="72"/>
      <c r="F87" s="72"/>
    </row>
    <row r="88" spans="1:6">
      <c r="A88" s="19"/>
      <c r="B88" s="88"/>
      <c r="C88" s="19"/>
      <c r="D88" s="72"/>
      <c r="E88" s="72"/>
      <c r="F88" s="72"/>
    </row>
    <row r="89" spans="1:6">
      <c r="A89" s="19"/>
      <c r="B89" s="88"/>
      <c r="C89" s="19"/>
      <c r="D89" s="72"/>
      <c r="E89" s="72"/>
      <c r="F89" s="72"/>
    </row>
    <row r="90" spans="1:6">
      <c r="A90" s="19"/>
      <c r="B90" s="88"/>
      <c r="C90" s="19"/>
      <c r="D90" s="72"/>
      <c r="E90" s="72"/>
      <c r="F90" s="72"/>
    </row>
    <row r="91" spans="1:6">
      <c r="A91" s="19"/>
      <c r="B91" s="88"/>
      <c r="C91" s="19"/>
      <c r="D91" s="72"/>
      <c r="E91" s="72"/>
      <c r="F91" s="72"/>
    </row>
    <row r="92" spans="1:6">
      <c r="A92" s="19"/>
      <c r="B92" s="88"/>
      <c r="C92" s="19"/>
      <c r="D92" s="72"/>
      <c r="E92" s="72"/>
      <c r="F92" s="72"/>
    </row>
    <row r="93" spans="1:6">
      <c r="A93" s="19"/>
      <c r="B93" s="88"/>
      <c r="C93" s="19"/>
      <c r="D93" s="72"/>
      <c r="E93" s="72"/>
      <c r="F93" s="72"/>
    </row>
    <row r="94" spans="1:6">
      <c r="A94" s="19"/>
      <c r="B94" s="88"/>
      <c r="C94" s="19"/>
      <c r="D94" s="72"/>
      <c r="E94" s="72"/>
      <c r="F94" s="72"/>
    </row>
    <row r="95" spans="1:6">
      <c r="A95" s="19"/>
      <c r="B95" s="88"/>
      <c r="C95" s="19"/>
      <c r="D95" s="72"/>
      <c r="E95" s="72"/>
      <c r="F95" s="72"/>
    </row>
    <row r="96" spans="1:6">
      <c r="A96" s="19"/>
      <c r="B96" s="88"/>
      <c r="C96" s="19"/>
      <c r="D96" s="72"/>
      <c r="E96" s="72"/>
      <c r="F96" s="72"/>
    </row>
    <row r="97" spans="1:6">
      <c r="A97" s="19"/>
      <c r="B97" s="88"/>
      <c r="C97" s="19"/>
      <c r="D97" s="72"/>
      <c r="E97" s="72"/>
      <c r="F97" s="72"/>
    </row>
    <row r="98" spans="1:6">
      <c r="A98" s="19"/>
      <c r="B98" s="88"/>
      <c r="C98" s="19"/>
      <c r="D98" s="72"/>
      <c r="E98" s="72"/>
      <c r="F98" s="72"/>
    </row>
    <row r="99" spans="1:6">
      <c r="A99" s="19"/>
      <c r="B99" s="88"/>
      <c r="C99" s="19"/>
      <c r="D99" s="72"/>
      <c r="E99" s="72"/>
      <c r="F99" s="72"/>
    </row>
    <row r="100" spans="1:6">
      <c r="A100" s="19"/>
      <c r="B100" s="88"/>
      <c r="C100" s="19"/>
      <c r="D100" s="72"/>
      <c r="E100" s="72"/>
      <c r="F100" s="72"/>
    </row>
    <row r="101" spans="1:6">
      <c r="B101" s="58"/>
      <c r="C101" s="17"/>
    </row>
    <row r="102" spans="1:6">
      <c r="B102" s="58"/>
      <c r="C102" s="17"/>
    </row>
    <row r="103" spans="1:6">
      <c r="B103" s="58"/>
      <c r="C103" s="17"/>
    </row>
  </sheetData>
  <mergeCells count="1">
    <mergeCell ref="F70:G70"/>
  </mergeCells>
  <phoneticPr fontId="0" type="noConversion"/>
  <printOptions horizontalCentered="1"/>
  <pageMargins left="0.94488188976377963" right="0.35433070866141736" top="0.39370078740157483" bottom="0.27559055118110237" header="0.35433070866141736" footer="0.23622047244094491"/>
  <pageSetup paperSize="9" scale="67" firstPageNumber="2" orientation="portrait" blackAndWhite="1" useFirstPageNumber="1" r:id="rId1"/>
  <headerFooter alignWithMargins="0">
    <oddFooter>&amp;R&amp;P</oddFooter>
  </headerFooter>
  <colBreaks count="1" manualBreakCount="1">
    <brk id="7" max="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58"/>
  <sheetViews>
    <sheetView tabSelected="1" view="pageBreakPreview" topLeftCell="A22" zoomScaleNormal="100" zoomScaleSheetLayoutView="100" workbookViewId="0">
      <selection activeCell="A49" sqref="A49:F49"/>
    </sheetView>
  </sheetViews>
  <sheetFormatPr defaultColWidth="7.85546875" defaultRowHeight="15.75"/>
  <cols>
    <col min="1" max="1" width="65.7109375" style="27" customWidth="1"/>
    <col min="2" max="2" width="11" style="14" bestFit="1" customWidth="1"/>
    <col min="3" max="3" width="17" style="15" customWidth="1"/>
    <col min="4" max="4" width="2.28515625" style="7" customWidth="1"/>
    <col min="5" max="5" width="17" style="15" customWidth="1"/>
    <col min="6" max="6" width="2" style="7" customWidth="1"/>
    <col min="7" max="7" width="8.140625" style="1" customWidth="1"/>
    <col min="8" max="8" width="23.85546875" style="230" customWidth="1"/>
    <col min="9" max="9" width="10.5703125" style="230" customWidth="1"/>
    <col min="10" max="10" width="13.28515625" style="230" customWidth="1"/>
    <col min="11" max="12" width="9.140625" style="230" customWidth="1"/>
    <col min="13" max="16384" width="7.85546875" style="230"/>
  </cols>
  <sheetData>
    <row r="1" spans="1:12" s="2" customFormat="1" ht="15">
      <c r="A1" s="311" t="str">
        <f>'Cover '!A1</f>
        <v>ГРУПА НЕОХИМ</v>
      </c>
      <c r="B1" s="312"/>
      <c r="C1" s="312"/>
      <c r="D1" s="312"/>
      <c r="E1" s="312"/>
      <c r="F1" s="22"/>
      <c r="G1" s="1"/>
      <c r="H1" s="23"/>
    </row>
    <row r="2" spans="1:12" s="4" customFormat="1" ht="15">
      <c r="A2" s="313" t="s">
        <v>88</v>
      </c>
      <c r="B2" s="314"/>
      <c r="C2" s="314"/>
      <c r="D2" s="314"/>
      <c r="E2" s="314"/>
      <c r="F2" s="22"/>
      <c r="G2" s="3"/>
    </row>
    <row r="3" spans="1:12" s="4" customFormat="1" ht="15">
      <c r="A3" s="50" t="str">
        <f>IS!A3</f>
        <v>за годината, завършваща на 31 декември 2017 година</v>
      </c>
      <c r="B3" s="22"/>
      <c r="C3" s="22"/>
      <c r="D3" s="22"/>
      <c r="E3" s="22"/>
      <c r="F3" s="22"/>
      <c r="G3" s="3"/>
    </row>
    <row r="4" spans="1:12" s="4" customFormat="1" ht="15">
      <c r="A4" s="257"/>
      <c r="B4" s="22"/>
      <c r="C4" s="22"/>
      <c r="D4" s="22"/>
      <c r="E4" s="22"/>
      <c r="F4" s="22"/>
      <c r="G4" s="3"/>
    </row>
    <row r="5" spans="1:12" ht="10.5" customHeight="1">
      <c r="A5" s="89"/>
      <c r="B5" s="91"/>
      <c r="C5" s="299"/>
      <c r="D5" s="90"/>
      <c r="E5" s="63"/>
      <c r="F5" s="5"/>
      <c r="G5" s="6"/>
      <c r="H5" s="24"/>
    </row>
    <row r="6" spans="1:12" ht="18" customHeight="1">
      <c r="A6" s="174"/>
      <c r="B6" s="175" t="s">
        <v>4</v>
      </c>
      <c r="C6" s="300">
        <v>2017</v>
      </c>
      <c r="D6" s="176"/>
      <c r="E6" s="176">
        <v>2016</v>
      </c>
      <c r="F6" s="5"/>
      <c r="G6" s="177"/>
      <c r="H6" s="178"/>
    </row>
    <row r="7" spans="1:12" ht="20.25">
      <c r="A7" s="174"/>
      <c r="B7" s="179"/>
      <c r="C7" s="300" t="s">
        <v>89</v>
      </c>
      <c r="D7" s="176"/>
      <c r="E7" s="176" t="s">
        <v>89</v>
      </c>
      <c r="F7" s="5"/>
      <c r="G7" s="177"/>
      <c r="H7" s="178"/>
    </row>
    <row r="8" spans="1:12" ht="15">
      <c r="A8" s="103" t="s">
        <v>12</v>
      </c>
      <c r="B8" s="7"/>
      <c r="C8" s="10"/>
      <c r="D8" s="92"/>
      <c r="E8" s="10"/>
      <c r="F8" s="8"/>
      <c r="G8" s="180"/>
      <c r="H8" s="8"/>
      <c r="I8" s="9"/>
      <c r="J8" s="9"/>
    </row>
    <row r="9" spans="1:12" ht="15">
      <c r="A9" s="104" t="s">
        <v>5</v>
      </c>
      <c r="B9" s="7"/>
      <c r="C9" s="260">
        <v>229850</v>
      </c>
      <c r="D9" s="92"/>
      <c r="E9" s="260">
        <v>289640</v>
      </c>
      <c r="F9" s="8"/>
      <c r="G9" s="180"/>
      <c r="H9" s="8"/>
      <c r="I9" s="9"/>
    </row>
    <row r="10" spans="1:12" ht="15">
      <c r="A10" s="104" t="s">
        <v>6</v>
      </c>
      <c r="B10" s="7"/>
      <c r="C10" s="10">
        <f>-211637+10</f>
        <v>-211627</v>
      </c>
      <c r="D10" s="92"/>
      <c r="E10" s="10">
        <v>-205050</v>
      </c>
      <c r="F10" s="8"/>
      <c r="G10" s="180"/>
      <c r="H10" s="8"/>
      <c r="I10" s="9"/>
      <c r="L10" s="9"/>
    </row>
    <row r="11" spans="1:12" ht="15">
      <c r="A11" s="104" t="s">
        <v>44</v>
      </c>
      <c r="B11" s="7"/>
      <c r="C11" s="10">
        <v>-25810</v>
      </c>
      <c r="D11" s="92"/>
      <c r="E11" s="10">
        <v>-25258</v>
      </c>
      <c r="F11" s="8"/>
      <c r="G11" s="180"/>
      <c r="H11" s="8"/>
      <c r="I11" s="9"/>
      <c r="L11" s="9"/>
    </row>
    <row r="12" spans="1:12" s="12" customFormat="1" ht="15">
      <c r="A12" s="104" t="s">
        <v>45</v>
      </c>
      <c r="B12" s="11"/>
      <c r="C12" s="10">
        <v>14680</v>
      </c>
      <c r="D12" s="92"/>
      <c r="E12" s="10">
        <v>5992</v>
      </c>
      <c r="F12" s="8"/>
      <c r="G12" s="181"/>
      <c r="H12" s="8"/>
      <c r="I12" s="9"/>
    </row>
    <row r="13" spans="1:12" s="12" customFormat="1" ht="15">
      <c r="A13" s="104" t="s">
        <v>37</v>
      </c>
      <c r="B13" s="11"/>
      <c r="C13" s="10">
        <v>-4014</v>
      </c>
      <c r="D13" s="92"/>
      <c r="E13" s="10">
        <v>-5818</v>
      </c>
      <c r="F13" s="8"/>
      <c r="G13" s="181"/>
      <c r="H13" s="8"/>
      <c r="I13" s="9"/>
    </row>
    <row r="14" spans="1:12" s="12" customFormat="1" ht="15">
      <c r="A14" s="104" t="s">
        <v>7</v>
      </c>
      <c r="B14" s="11"/>
      <c r="C14" s="10">
        <v>-1772</v>
      </c>
      <c r="D14" s="92"/>
      <c r="E14" s="10">
        <v>-1922</v>
      </c>
      <c r="F14" s="8"/>
      <c r="G14" s="181"/>
      <c r="H14" s="8"/>
      <c r="I14" s="9"/>
    </row>
    <row r="15" spans="1:12" s="12" customFormat="1" ht="15">
      <c r="A15" s="104" t="s">
        <v>47</v>
      </c>
      <c r="B15" s="11"/>
      <c r="C15" s="10">
        <v>-166</v>
      </c>
      <c r="D15" s="92"/>
      <c r="E15" s="10">
        <v>-299</v>
      </c>
      <c r="F15" s="8"/>
      <c r="G15" s="181"/>
      <c r="H15" s="8"/>
      <c r="I15" s="9"/>
    </row>
    <row r="16" spans="1:12" s="12" customFormat="1" ht="15">
      <c r="A16" s="261" t="s">
        <v>104</v>
      </c>
      <c r="B16" s="11"/>
      <c r="C16" s="10">
        <f>-1416+21</f>
        <v>-1395</v>
      </c>
      <c r="D16" s="92"/>
      <c r="E16" s="10">
        <f>1668-2233-27-5+1+32</f>
        <v>-564</v>
      </c>
      <c r="F16" s="8"/>
      <c r="G16" s="181"/>
      <c r="H16" s="8"/>
      <c r="I16" s="9"/>
    </row>
    <row r="17" spans="1:10" s="12" customFormat="1" ht="15">
      <c r="A17" s="103" t="s">
        <v>114</v>
      </c>
      <c r="B17" s="11"/>
      <c r="C17" s="105">
        <f>SUM(C9:C16)</f>
        <v>-254</v>
      </c>
      <c r="D17" s="94"/>
      <c r="E17" s="105">
        <f>SUM(E9:E16)</f>
        <v>56721</v>
      </c>
      <c r="F17" s="8"/>
      <c r="G17" s="181"/>
      <c r="H17" s="8"/>
      <c r="I17" s="9"/>
    </row>
    <row r="18" spans="1:10" ht="15">
      <c r="A18" s="104"/>
      <c r="B18" s="7"/>
      <c r="C18" s="10"/>
      <c r="D18" s="92"/>
      <c r="E18" s="10"/>
      <c r="F18" s="8"/>
      <c r="G18" s="181"/>
      <c r="H18" s="8"/>
      <c r="I18" s="9"/>
    </row>
    <row r="19" spans="1:10" ht="15">
      <c r="A19" s="103" t="s">
        <v>13</v>
      </c>
      <c r="B19" s="7"/>
      <c r="C19" s="10"/>
      <c r="D19" s="92"/>
      <c r="E19" s="10"/>
      <c r="F19" s="8"/>
      <c r="G19" s="181"/>
      <c r="H19" s="8"/>
      <c r="I19" s="9"/>
    </row>
    <row r="20" spans="1:10" ht="15">
      <c r="A20" s="104" t="s">
        <v>30</v>
      </c>
      <c r="B20" s="7"/>
      <c r="C20" s="10">
        <v>-5080</v>
      </c>
      <c r="D20" s="92"/>
      <c r="E20" s="10">
        <v>-5739</v>
      </c>
      <c r="F20" s="8"/>
      <c r="G20" s="181"/>
      <c r="H20" s="8"/>
      <c r="I20" s="9"/>
    </row>
    <row r="21" spans="1:10" ht="15">
      <c r="A21" s="104" t="s">
        <v>29</v>
      </c>
      <c r="B21" s="7"/>
      <c r="C21" s="152">
        <v>361</v>
      </c>
      <c r="D21" s="92"/>
      <c r="E21" s="152">
        <v>355</v>
      </c>
      <c r="F21" s="8"/>
      <c r="G21" s="181"/>
      <c r="H21" s="8"/>
      <c r="I21" s="9"/>
    </row>
    <row r="22" spans="1:10" ht="15.75" customHeight="1">
      <c r="A22" s="103" t="s">
        <v>40</v>
      </c>
      <c r="B22" s="7"/>
      <c r="C22" s="110">
        <f>SUM(C20:C21)</f>
        <v>-4719</v>
      </c>
      <c r="D22" s="94"/>
      <c r="E22" s="110">
        <f>SUM(E20:E21)</f>
        <v>-5384</v>
      </c>
      <c r="F22" s="8"/>
      <c r="G22" s="181"/>
      <c r="H22" s="8"/>
      <c r="I22" s="9"/>
    </row>
    <row r="23" spans="1:10" ht="15">
      <c r="A23" s="104"/>
      <c r="B23" s="7"/>
      <c r="C23" s="10"/>
      <c r="D23" s="92"/>
      <c r="E23" s="10"/>
      <c r="F23" s="8"/>
      <c r="G23" s="181"/>
      <c r="H23" s="8"/>
      <c r="I23" s="9"/>
    </row>
    <row r="24" spans="1:10" ht="15">
      <c r="A24" s="106" t="s">
        <v>14</v>
      </c>
      <c r="B24" s="7"/>
      <c r="C24" s="93"/>
      <c r="D24" s="94"/>
      <c r="E24" s="93"/>
      <c r="F24" s="25"/>
      <c r="G24" s="180"/>
      <c r="H24" s="8"/>
      <c r="I24" s="9"/>
      <c r="J24" s="9"/>
    </row>
    <row r="25" spans="1:10" ht="15">
      <c r="A25" s="104" t="s">
        <v>51</v>
      </c>
      <c r="B25" s="7"/>
      <c r="C25" s="10">
        <v>41990</v>
      </c>
      <c r="D25" s="92"/>
      <c r="E25" s="10">
        <v>105270</v>
      </c>
      <c r="F25" s="25"/>
      <c r="G25" s="180"/>
      <c r="H25" s="8"/>
      <c r="I25" s="9"/>
      <c r="J25" s="9"/>
    </row>
    <row r="26" spans="1:10" ht="15">
      <c r="A26" s="104" t="s">
        <v>52</v>
      </c>
      <c r="B26" s="7"/>
      <c r="C26" s="10">
        <v>-54790</v>
      </c>
      <c r="D26" s="92"/>
      <c r="E26" s="10">
        <v>-96420</v>
      </c>
      <c r="F26" s="25"/>
      <c r="G26" s="180"/>
      <c r="H26" s="8"/>
      <c r="I26" s="9"/>
      <c r="J26" s="9"/>
    </row>
    <row r="27" spans="1:10" ht="16.5" customHeight="1">
      <c r="A27" s="104" t="s">
        <v>43</v>
      </c>
      <c r="B27" s="7"/>
      <c r="C27" s="10">
        <v>3034</v>
      </c>
      <c r="D27" s="92"/>
      <c r="E27" s="10">
        <v>850</v>
      </c>
      <c r="F27" s="8"/>
      <c r="G27" s="180"/>
      <c r="H27" s="8"/>
      <c r="I27" s="9"/>
      <c r="J27" s="9"/>
    </row>
    <row r="28" spans="1:10" ht="15">
      <c r="A28" s="104" t="s">
        <v>55</v>
      </c>
      <c r="B28" s="7"/>
      <c r="C28" s="10">
        <v>-7413</v>
      </c>
      <c r="D28" s="92"/>
      <c r="E28" s="10">
        <v>-8258</v>
      </c>
      <c r="F28" s="8"/>
      <c r="G28" s="180"/>
      <c r="H28" s="8"/>
      <c r="I28" s="9"/>
      <c r="J28" s="9"/>
    </row>
    <row r="29" spans="1:10" ht="17.25" customHeight="1">
      <c r="A29" s="104" t="s">
        <v>42</v>
      </c>
      <c r="B29" s="7"/>
      <c r="C29" s="10">
        <v>-480</v>
      </c>
      <c r="D29" s="92"/>
      <c r="E29" s="10">
        <v>-896</v>
      </c>
      <c r="F29" s="8"/>
      <c r="G29" s="180"/>
      <c r="H29" s="8"/>
      <c r="I29" s="9"/>
      <c r="J29" s="9"/>
    </row>
    <row r="30" spans="1:10" ht="15">
      <c r="A30" s="104" t="s">
        <v>144</v>
      </c>
      <c r="B30" s="7"/>
      <c r="C30" s="10" t="s">
        <v>161</v>
      </c>
      <c r="D30" s="92"/>
      <c r="E30" s="10">
        <f>2233+27+5-32</f>
        <v>2233</v>
      </c>
      <c r="F30" s="8"/>
      <c r="G30" s="180"/>
      <c r="H30" s="8"/>
      <c r="I30" s="9"/>
      <c r="J30" s="9"/>
    </row>
    <row r="31" spans="1:10" ht="15">
      <c r="A31" s="104" t="s">
        <v>15</v>
      </c>
      <c r="B31" s="7"/>
      <c r="C31" s="10">
        <v>-59</v>
      </c>
      <c r="E31" s="10">
        <v>-75</v>
      </c>
      <c r="F31" s="8"/>
      <c r="G31" s="180"/>
      <c r="H31" s="8"/>
      <c r="I31" s="9"/>
      <c r="J31" s="9"/>
    </row>
    <row r="32" spans="1:10" ht="15">
      <c r="A32" s="104" t="s">
        <v>56</v>
      </c>
      <c r="B32" s="7"/>
      <c r="C32" s="10">
        <v>-3301</v>
      </c>
      <c r="D32" s="92"/>
      <c r="E32" s="10">
        <v>-2020</v>
      </c>
      <c r="F32" s="8"/>
      <c r="G32" s="180"/>
      <c r="H32" s="8"/>
      <c r="I32" s="9"/>
      <c r="J32" s="9"/>
    </row>
    <row r="33" spans="1:8" ht="19.5" customHeight="1">
      <c r="A33" s="103" t="s">
        <v>140</v>
      </c>
      <c r="B33" s="7"/>
      <c r="C33" s="105">
        <f>SUM(C25:C32)</f>
        <v>-21019</v>
      </c>
      <c r="D33" s="26"/>
      <c r="E33" s="105">
        <f>SUM(E25:E32)</f>
        <v>684</v>
      </c>
      <c r="F33" s="13"/>
      <c r="G33" s="181"/>
    </row>
    <row r="34" spans="1:8" ht="15">
      <c r="A34" s="108"/>
      <c r="B34" s="7"/>
      <c r="C34" s="10"/>
      <c r="E34" s="10"/>
      <c r="G34" s="181"/>
    </row>
    <row r="35" spans="1:8" s="12" customFormat="1" ht="28.5">
      <c r="A35" s="109" t="s">
        <v>141</v>
      </c>
      <c r="B35" s="11"/>
      <c r="C35" s="110">
        <f>SUM(C17,C22,C33)</f>
        <v>-25992</v>
      </c>
      <c r="D35" s="26"/>
      <c r="E35" s="110">
        <f>SUM(E17,E22,E33)</f>
        <v>52021</v>
      </c>
      <c r="F35" s="26"/>
      <c r="G35" s="180"/>
    </row>
    <row r="36" spans="1:8" ht="15">
      <c r="A36" s="108"/>
      <c r="B36" s="7"/>
      <c r="C36" s="10"/>
      <c r="E36" s="10"/>
      <c r="G36" s="181"/>
    </row>
    <row r="37" spans="1:8" s="37" customFormat="1" ht="15">
      <c r="A37" s="108" t="s">
        <v>41</v>
      </c>
      <c r="B37" s="7"/>
      <c r="C37" s="10">
        <f>E39</f>
        <v>52963</v>
      </c>
      <c r="D37" s="111"/>
      <c r="E37" s="10">
        <f>942</f>
        <v>942</v>
      </c>
      <c r="F37" s="7"/>
      <c r="G37" s="181"/>
    </row>
    <row r="38" spans="1:8" s="37" customFormat="1" ht="15">
      <c r="A38" s="108"/>
      <c r="B38" s="7"/>
      <c r="C38" s="10"/>
      <c r="D38" s="7"/>
      <c r="E38" s="10"/>
      <c r="F38" s="7"/>
      <c r="G38" s="181"/>
    </row>
    <row r="39" spans="1:8" s="38" customFormat="1" ht="20.25" customHeight="1" thickBot="1">
      <c r="A39" s="109" t="s">
        <v>74</v>
      </c>
      <c r="B39" s="7">
        <v>18</v>
      </c>
      <c r="C39" s="112">
        <f>SUM(C35,C37)</f>
        <v>26971</v>
      </c>
      <c r="D39" s="94"/>
      <c r="E39" s="112">
        <f>SUM(E35,E37)</f>
        <v>52963</v>
      </c>
      <c r="F39" s="25"/>
      <c r="G39" s="180"/>
    </row>
    <row r="40" spans="1:8" s="38" customFormat="1" thickTop="1">
      <c r="A40" s="113"/>
      <c r="B40" s="7"/>
      <c r="C40" s="93"/>
      <c r="D40" s="94"/>
      <c r="E40" s="93"/>
      <c r="F40" s="25"/>
      <c r="G40" s="180"/>
    </row>
    <row r="41" spans="1:8" ht="15">
      <c r="A41" s="246"/>
      <c r="B41" s="247"/>
      <c r="C41" s="247"/>
      <c r="D41" s="248"/>
      <c r="E41" s="247"/>
      <c r="G41" s="181"/>
    </row>
    <row r="42" spans="1:8" s="297" customFormat="1" ht="15">
      <c r="A42" s="286"/>
      <c r="B42" s="283"/>
      <c r="C42" s="301"/>
      <c r="D42" s="283"/>
      <c r="E42" s="283"/>
      <c r="F42" s="280"/>
      <c r="G42" s="287"/>
      <c r="H42" s="288"/>
    </row>
    <row r="43" spans="1:8" ht="15">
      <c r="A43" s="239"/>
      <c r="B43" s="59"/>
      <c r="C43" s="301"/>
      <c r="D43" s="59"/>
      <c r="E43" s="59"/>
      <c r="F43" s="209"/>
      <c r="G43" s="32"/>
      <c r="H43" s="32"/>
    </row>
    <row r="44" spans="1:8" ht="15">
      <c r="A44" s="189"/>
      <c r="B44" s="59"/>
      <c r="C44" s="301"/>
      <c r="D44" s="59"/>
      <c r="E44" s="59"/>
      <c r="F44" s="209"/>
      <c r="G44" s="32"/>
      <c r="H44" s="32"/>
    </row>
    <row r="45" spans="1:8" ht="15">
      <c r="A45" s="190"/>
      <c r="B45" s="59"/>
      <c r="C45" s="301"/>
      <c r="D45" s="59"/>
      <c r="E45" s="59"/>
      <c r="F45" s="209"/>
      <c r="G45" s="32"/>
      <c r="H45" s="32"/>
    </row>
    <row r="46" spans="1:8" ht="15">
      <c r="A46" s="53"/>
      <c r="B46" s="59"/>
      <c r="C46" s="301"/>
      <c r="D46" s="59"/>
      <c r="E46" s="59"/>
      <c r="F46" s="209"/>
      <c r="G46" s="32"/>
      <c r="H46" s="32"/>
    </row>
    <row r="47" spans="1:8" ht="15">
      <c r="A47" s="191" t="s">
        <v>126</v>
      </c>
      <c r="B47" s="220"/>
      <c r="C47" s="191" t="s">
        <v>102</v>
      </c>
      <c r="D47" s="72"/>
      <c r="F47" s="72"/>
      <c r="G47" s="211"/>
      <c r="H47" s="211"/>
    </row>
    <row r="48" spans="1:8" ht="15">
      <c r="A48" s="101" t="s">
        <v>39</v>
      </c>
      <c r="B48" s="220"/>
      <c r="C48" s="267"/>
      <c r="D48" s="262"/>
      <c r="E48" s="315" t="s">
        <v>103</v>
      </c>
      <c r="F48" s="315"/>
      <c r="G48" s="315"/>
    </row>
    <row r="49" spans="1:6" ht="15" customHeight="1">
      <c r="A49" s="310"/>
      <c r="B49" s="310"/>
      <c r="C49" s="310"/>
      <c r="D49" s="310"/>
      <c r="E49" s="310"/>
      <c r="F49" s="310"/>
    </row>
    <row r="50" spans="1:6" ht="15">
      <c r="A50" s="263"/>
    </row>
    <row r="51" spans="1:6" ht="15">
      <c r="A51" s="264"/>
    </row>
    <row r="52" spans="1:6" ht="15">
      <c r="A52" s="265"/>
    </row>
    <row r="53" spans="1:6" ht="15">
      <c r="A53" s="266"/>
    </row>
    <row r="54" spans="1:6" ht="15">
      <c r="A54" s="267"/>
    </row>
    <row r="55" spans="1:6" ht="15">
      <c r="A55" s="268"/>
    </row>
    <row r="56" spans="1:6" ht="15">
      <c r="A56" s="267"/>
    </row>
    <row r="57" spans="1:6" ht="15">
      <c r="A57" s="269"/>
    </row>
    <row r="58" spans="1:6" ht="15">
      <c r="A58" s="269"/>
    </row>
  </sheetData>
  <mergeCells count="4">
    <mergeCell ref="A49:F49"/>
    <mergeCell ref="A1:E1"/>
    <mergeCell ref="A2:E2"/>
    <mergeCell ref="E48:G48"/>
  </mergeCells>
  <phoneticPr fontId="0" type="noConversion"/>
  <printOptions horizontalCentered="1"/>
  <pageMargins left="0.94488188976377963" right="0.51181102362204722" top="0.51181102362204722" bottom="0.51181102362204722" header="0.23622047244094491" footer="0.23622047244094491"/>
  <pageSetup paperSize="9" scale="71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58"/>
  <sheetViews>
    <sheetView view="pageBreakPreview" topLeftCell="A13" zoomScale="85" zoomScaleNormal="85" zoomScaleSheetLayoutView="85" workbookViewId="0">
      <selection activeCell="S28" sqref="S28"/>
    </sheetView>
  </sheetViews>
  <sheetFormatPr defaultRowHeight="15"/>
  <cols>
    <col min="1" max="1" width="69.140625" style="21" customWidth="1"/>
    <col min="2" max="2" width="14.7109375" style="21" customWidth="1"/>
    <col min="3" max="3" width="10.85546875" style="21" customWidth="1"/>
    <col min="4" max="4" width="0.85546875" style="21" customWidth="1"/>
    <col min="5" max="5" width="11.28515625" style="21" customWidth="1"/>
    <col min="6" max="6" width="0.85546875" style="21" customWidth="1"/>
    <col min="7" max="7" width="9.5703125" style="21" customWidth="1"/>
    <col min="8" max="8" width="0.85546875" style="21" customWidth="1"/>
    <col min="9" max="9" width="15.28515625" style="21" customWidth="1"/>
    <col min="10" max="10" width="0.85546875" style="21" customWidth="1"/>
    <col min="11" max="11" width="14.42578125" style="21" customWidth="1"/>
    <col min="12" max="12" width="0.85546875" style="21" customWidth="1"/>
    <col min="13" max="13" width="11.28515625" style="21" bestFit="1" customWidth="1"/>
    <col min="14" max="14" width="0.85546875" style="21" customWidth="1"/>
    <col min="15" max="15" width="9.5703125" style="142" customWidth="1"/>
    <col min="16" max="16" width="0.85546875" style="21" customWidth="1"/>
    <col min="17" max="17" width="17.28515625" style="21" customWidth="1"/>
    <col min="18" max="18" width="0.85546875" style="21" customWidth="1"/>
    <col min="19" max="19" width="14.7109375" style="21" customWidth="1"/>
    <col min="20" max="20" width="1.140625" style="21" customWidth="1"/>
    <col min="21" max="21" width="1.85546875" style="21" customWidth="1"/>
    <col min="22" max="16384" width="9.140625" style="21"/>
  </cols>
  <sheetData>
    <row r="1" spans="1:19" ht="18" customHeight="1">
      <c r="A1" s="254" t="str">
        <f>'[1]Cover '!A1</f>
        <v>ГРУПА НЕОХИМ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120"/>
      <c r="P1" s="121"/>
      <c r="Q1" s="121"/>
    </row>
    <row r="2" spans="1:19" ht="18" customHeight="1">
      <c r="A2" s="319" t="s">
        <v>78</v>
      </c>
      <c r="B2" s="319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</row>
    <row r="3" spans="1:19" ht="18" customHeight="1">
      <c r="A3" s="257" t="str">
        <f>CFS!A3</f>
        <v>за годината, завършваща на 31 декември 2017 година</v>
      </c>
      <c r="B3" s="257"/>
      <c r="C3" s="258"/>
      <c r="D3" s="258"/>
      <c r="E3" s="258"/>
      <c r="F3" s="258"/>
      <c r="G3" s="258"/>
      <c r="H3" s="258"/>
      <c r="I3" s="206"/>
      <c r="J3" s="206"/>
      <c r="K3" s="206"/>
      <c r="L3" s="258"/>
      <c r="M3" s="258"/>
      <c r="N3" s="258"/>
      <c r="O3" s="122"/>
    </row>
    <row r="4" spans="1:19" ht="18" customHeight="1">
      <c r="A4" s="257"/>
      <c r="B4" s="257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122"/>
    </row>
    <row r="5" spans="1:19" ht="25.5">
      <c r="A5" s="123"/>
      <c r="B5" s="123"/>
      <c r="C5" s="321" t="s">
        <v>79</v>
      </c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9"/>
      <c r="Q5" s="182" t="s">
        <v>100</v>
      </c>
      <c r="R5" s="119"/>
      <c r="S5" s="124" t="s">
        <v>46</v>
      </c>
    </row>
    <row r="6" spans="1:19" s="39" customFormat="1" ht="2.25" customHeight="1">
      <c r="A6" s="322"/>
      <c r="B6" s="125"/>
      <c r="C6" s="318"/>
      <c r="D6" s="126"/>
      <c r="H6" s="126"/>
      <c r="J6" s="126"/>
      <c r="L6" s="126"/>
      <c r="N6" s="126"/>
      <c r="P6" s="127"/>
      <c r="Q6" s="318"/>
      <c r="R6" s="256"/>
      <c r="S6" s="127"/>
    </row>
    <row r="7" spans="1:19" s="40" customFormat="1" ht="16.5" customHeight="1">
      <c r="A7" s="322"/>
      <c r="C7" s="318"/>
      <c r="D7" s="129"/>
      <c r="H7" s="129"/>
      <c r="J7" s="129"/>
      <c r="K7" s="317" t="s">
        <v>117</v>
      </c>
      <c r="L7" s="317"/>
      <c r="M7" s="317"/>
      <c r="N7" s="129"/>
      <c r="P7" s="130"/>
      <c r="Q7" s="318"/>
      <c r="R7" s="256"/>
      <c r="S7" s="130"/>
    </row>
    <row r="8" spans="1:19" s="40" customFormat="1" ht="94.5">
      <c r="A8" s="259"/>
      <c r="B8" s="128" t="s">
        <v>4</v>
      </c>
      <c r="C8" s="256" t="s">
        <v>36</v>
      </c>
      <c r="D8" s="129"/>
      <c r="E8" s="256" t="s">
        <v>53</v>
      </c>
      <c r="F8" s="256"/>
      <c r="G8" s="256" t="s">
        <v>17</v>
      </c>
      <c r="H8" s="256"/>
      <c r="I8" s="256" t="s">
        <v>115</v>
      </c>
      <c r="J8" s="129"/>
      <c r="K8" s="256" t="s">
        <v>121</v>
      </c>
      <c r="L8" s="129"/>
      <c r="M8" s="256" t="s">
        <v>118</v>
      </c>
      <c r="N8" s="129"/>
      <c r="O8" s="256" t="s">
        <v>80</v>
      </c>
      <c r="P8" s="130"/>
      <c r="Q8" s="256"/>
      <c r="R8" s="256"/>
      <c r="S8" s="130"/>
    </row>
    <row r="9" spans="1:19" s="41" customFormat="1" ht="26.25" customHeight="1">
      <c r="A9" s="131"/>
      <c r="B9" s="131"/>
      <c r="C9" s="185" t="s">
        <v>89</v>
      </c>
      <c r="D9" s="186"/>
      <c r="E9" s="185" t="s">
        <v>89</v>
      </c>
      <c r="F9" s="186"/>
      <c r="G9" s="185" t="s">
        <v>89</v>
      </c>
      <c r="H9" s="186"/>
      <c r="I9" s="185" t="s">
        <v>89</v>
      </c>
      <c r="J9" s="186"/>
      <c r="K9" s="185" t="s">
        <v>89</v>
      </c>
      <c r="L9" s="186"/>
      <c r="M9" s="185" t="s">
        <v>89</v>
      </c>
      <c r="N9" s="186"/>
      <c r="O9" s="185" t="s">
        <v>89</v>
      </c>
      <c r="P9" s="187"/>
      <c r="Q9" s="185" t="s">
        <v>89</v>
      </c>
      <c r="R9" s="186"/>
      <c r="S9" s="185" t="s">
        <v>89</v>
      </c>
    </row>
    <row r="10" spans="1:19" s="40" customFormat="1">
      <c r="A10" s="133"/>
      <c r="B10" s="133"/>
      <c r="C10" s="134"/>
      <c r="D10" s="134"/>
      <c r="E10" s="134"/>
      <c r="F10" s="134"/>
      <c r="G10" s="134"/>
      <c r="H10" s="134"/>
      <c r="I10" s="134"/>
      <c r="J10" s="134"/>
      <c r="K10" s="132"/>
      <c r="L10" s="134"/>
      <c r="M10" s="132"/>
      <c r="N10" s="134"/>
      <c r="O10" s="134"/>
    </row>
    <row r="11" spans="1:19" s="95" customFormat="1">
      <c r="A11" s="223" t="s">
        <v>157</v>
      </c>
      <c r="B11" s="203"/>
      <c r="C11" s="135">
        <v>2654</v>
      </c>
      <c r="D11" s="232"/>
      <c r="E11" s="135">
        <v>-3575</v>
      </c>
      <c r="F11" s="232"/>
      <c r="G11" s="135">
        <v>265</v>
      </c>
      <c r="H11" s="232"/>
      <c r="I11" s="135">
        <v>2252</v>
      </c>
      <c r="J11" s="232"/>
      <c r="K11" s="135">
        <v>-1099</v>
      </c>
      <c r="L11" s="232"/>
      <c r="M11" s="135">
        <v>76442</v>
      </c>
      <c r="N11" s="232"/>
      <c r="O11" s="135">
        <f>SUM(C11:M11)</f>
        <v>76939</v>
      </c>
      <c r="P11" s="232"/>
      <c r="Q11" s="135">
        <v>-57</v>
      </c>
      <c r="R11" s="136"/>
      <c r="S11" s="135">
        <f>SUM(O11:Q11)</f>
        <v>76882</v>
      </c>
    </row>
    <row r="12" spans="1:19" s="95" customFormat="1" ht="6" customHeight="1">
      <c r="A12" s="259"/>
      <c r="B12" s="203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136"/>
      <c r="P12" s="232"/>
      <c r="Q12" s="232"/>
      <c r="R12" s="232"/>
      <c r="S12" s="232"/>
    </row>
    <row r="13" spans="1:19" s="95" customFormat="1">
      <c r="A13" s="153" t="s">
        <v>134</v>
      </c>
      <c r="B13" s="203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136"/>
      <c r="P13" s="232"/>
      <c r="Q13" s="232"/>
      <c r="R13" s="232"/>
      <c r="S13" s="232"/>
    </row>
    <row r="14" spans="1:19" s="139" customFormat="1" ht="6" customHeight="1">
      <c r="A14" s="153"/>
      <c r="B14" s="9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167"/>
      <c r="P14" s="136"/>
      <c r="Q14" s="136"/>
      <c r="R14" s="136"/>
      <c r="S14" s="167"/>
    </row>
    <row r="15" spans="1:19" s="275" customFormat="1" ht="18" customHeight="1">
      <c r="A15" s="153" t="s">
        <v>138</v>
      </c>
      <c r="B15" s="9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>
        <v>-2068</v>
      </c>
      <c r="N15" s="215"/>
      <c r="O15" s="167">
        <f>SUM(C15:M15)</f>
        <v>-2068</v>
      </c>
      <c r="P15" s="136"/>
      <c r="Q15" s="136"/>
      <c r="R15" s="136"/>
      <c r="S15" s="167">
        <f>O15+Q15</f>
        <v>-2068</v>
      </c>
    </row>
    <row r="16" spans="1:19" s="95" customFormat="1" ht="6" customHeight="1">
      <c r="A16" s="137"/>
      <c r="B16" s="204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136"/>
      <c r="P16" s="232"/>
      <c r="Q16" s="232"/>
      <c r="R16" s="232"/>
      <c r="S16" s="232"/>
    </row>
    <row r="17" spans="1:19" s="141" customFormat="1" ht="17.25" customHeight="1">
      <c r="A17" s="234" t="s">
        <v>122</v>
      </c>
      <c r="B17" s="205"/>
      <c r="C17" s="224">
        <f>SUM(C18:C21)</f>
        <v>0</v>
      </c>
      <c r="D17" s="215"/>
      <c r="E17" s="224">
        <f>SUM(E18:E21)</f>
        <v>0</v>
      </c>
      <c r="F17" s="215"/>
      <c r="G17" s="229"/>
      <c r="H17" s="215"/>
      <c r="I17" s="229">
        <f>SUM(I18:I21)</f>
        <v>3217</v>
      </c>
      <c r="J17" s="215"/>
      <c r="K17" s="228">
        <f>SUM(K18:K21)</f>
        <v>-222</v>
      </c>
      <c r="L17" s="215"/>
      <c r="M17" s="228">
        <f>SUM(M18:M21)</f>
        <v>24135</v>
      </c>
      <c r="N17" s="215"/>
      <c r="O17" s="227">
        <f>SUM(O18:O21)</f>
        <v>27130</v>
      </c>
      <c r="P17" s="136"/>
      <c r="Q17" s="135">
        <f>SUM(Q18:Q21)</f>
        <v>-8</v>
      </c>
      <c r="R17" s="136"/>
      <c r="S17" s="227">
        <f>SUM(S18:S21)</f>
        <v>27122</v>
      </c>
    </row>
    <row r="18" spans="1:19" s="141" customFormat="1">
      <c r="A18" s="233" t="s">
        <v>142</v>
      </c>
      <c r="B18" s="205"/>
      <c r="C18" s="215">
        <v>0</v>
      </c>
      <c r="D18" s="215"/>
      <c r="E18" s="215">
        <v>0</v>
      </c>
      <c r="F18" s="215"/>
      <c r="G18" s="215">
        <v>0</v>
      </c>
      <c r="H18" s="215"/>
      <c r="I18" s="207">
        <v>0</v>
      </c>
      <c r="J18" s="215"/>
      <c r="K18" s="221">
        <v>0</v>
      </c>
      <c r="L18" s="215"/>
      <c r="M18" s="221">
        <v>24135</v>
      </c>
      <c r="N18" s="215"/>
      <c r="O18" s="167">
        <f>SUM(C18:M18)</f>
        <v>24135</v>
      </c>
      <c r="P18" s="136"/>
      <c r="Q18" s="136">
        <v>-18</v>
      </c>
      <c r="R18" s="136"/>
      <c r="S18" s="167">
        <f>SUM(O18:Q18)</f>
        <v>24117</v>
      </c>
    </row>
    <row r="19" spans="1:19" s="141" customFormat="1" ht="15" customHeight="1">
      <c r="A19" s="233" t="s">
        <v>123</v>
      </c>
      <c r="B19" s="204"/>
      <c r="C19" s="232">
        <v>0</v>
      </c>
      <c r="D19" s="232"/>
      <c r="E19" s="232">
        <v>0</v>
      </c>
      <c r="F19" s="232"/>
      <c r="G19" s="232">
        <v>0</v>
      </c>
      <c r="H19" s="232"/>
      <c r="I19" s="232">
        <f>3227-10</f>
        <v>3217</v>
      </c>
      <c r="J19" s="232"/>
      <c r="K19" s="232">
        <v>-222</v>
      </c>
      <c r="L19" s="232"/>
      <c r="M19" s="232">
        <v>0</v>
      </c>
      <c r="N19" s="232"/>
      <c r="O19" s="167">
        <f>SUM(C19:M19)</f>
        <v>2995</v>
      </c>
      <c r="P19" s="232"/>
      <c r="Q19" s="232">
        <v>10</v>
      </c>
      <c r="R19" s="232"/>
      <c r="S19" s="167">
        <f>SUM(O19:Q19)</f>
        <v>3005</v>
      </c>
    </row>
    <row r="20" spans="1:19" s="141" customFormat="1" ht="14.25" customHeight="1">
      <c r="A20" s="233"/>
      <c r="B20" s="204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136"/>
      <c r="P20" s="232"/>
      <c r="Q20" s="232">
        <v>0</v>
      </c>
      <c r="R20" s="232"/>
      <c r="S20" s="232"/>
    </row>
    <row r="21" spans="1:19" s="141" customFormat="1" ht="14.25" customHeight="1">
      <c r="A21" s="250" t="s">
        <v>129</v>
      </c>
      <c r="B21" s="204"/>
      <c r="C21" s="232">
        <v>0</v>
      </c>
      <c r="D21" s="232"/>
      <c r="E21" s="232">
        <v>0</v>
      </c>
      <c r="F21" s="232"/>
      <c r="G21" s="232"/>
      <c r="H21" s="232"/>
      <c r="I21" s="232">
        <v>0</v>
      </c>
      <c r="J21" s="232"/>
      <c r="K21" s="232">
        <v>0</v>
      </c>
      <c r="L21" s="232"/>
      <c r="M21" s="232"/>
      <c r="N21" s="232"/>
      <c r="O21" s="136"/>
      <c r="P21" s="232"/>
      <c r="Q21" s="232">
        <v>0</v>
      </c>
      <c r="R21" s="232"/>
      <c r="S21" s="167">
        <f>SUM(O21:Q21)</f>
        <v>0</v>
      </c>
    </row>
    <row r="22" spans="1:19" s="141" customFormat="1" ht="20.25" customHeight="1">
      <c r="A22" s="223" t="s">
        <v>135</v>
      </c>
      <c r="B22" s="205">
        <v>19</v>
      </c>
      <c r="C22" s="195">
        <f>SUM(C11:C17)</f>
        <v>2654</v>
      </c>
      <c r="D22" s="136"/>
      <c r="E22" s="195">
        <f>SUM(E11:E17)</f>
        <v>-3575</v>
      </c>
      <c r="F22" s="136"/>
      <c r="G22" s="195">
        <f>SUM(G11:G17)</f>
        <v>265</v>
      </c>
      <c r="H22" s="136"/>
      <c r="I22" s="195">
        <f>SUM(I11:I17)</f>
        <v>5469</v>
      </c>
      <c r="J22" s="232"/>
      <c r="K22" s="195">
        <f>SUM(K11:K17)</f>
        <v>-1321</v>
      </c>
      <c r="L22" s="136"/>
      <c r="M22" s="195">
        <f>SUM(M11:M17)</f>
        <v>98509</v>
      </c>
      <c r="N22" s="136"/>
      <c r="O22" s="195">
        <f>SUM(O11:O17)</f>
        <v>102001</v>
      </c>
      <c r="P22" s="136"/>
      <c r="Q22" s="195">
        <f>SUM(Q11:Q17)</f>
        <v>-65</v>
      </c>
      <c r="R22" s="136"/>
      <c r="S22" s="195">
        <f>SUM(S11:S17)</f>
        <v>101936</v>
      </c>
    </row>
    <row r="23" spans="1:19" s="141" customFormat="1" ht="6" customHeight="1">
      <c r="A23" s="194"/>
      <c r="B23" s="203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</row>
    <row r="24" spans="1:19" s="139" customFormat="1" ht="18.75" customHeight="1">
      <c r="A24" s="153" t="s">
        <v>158</v>
      </c>
      <c r="B24" s="9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167"/>
      <c r="P24" s="136"/>
      <c r="Q24" s="136"/>
      <c r="R24" s="136"/>
      <c r="S24" s="167">
        <f>O24+Q24</f>
        <v>0</v>
      </c>
    </row>
    <row r="25" spans="1:19" s="139" customFormat="1" ht="6" customHeight="1">
      <c r="A25" s="153"/>
      <c r="B25" s="9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167"/>
      <c r="P25" s="136"/>
      <c r="Q25" s="136"/>
      <c r="R25" s="136"/>
      <c r="S25" s="167"/>
    </row>
    <row r="26" spans="1:19" s="259" customFormat="1" ht="18" customHeight="1">
      <c r="A26" s="153" t="s">
        <v>138</v>
      </c>
      <c r="B26" s="9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>
        <v>-3362</v>
      </c>
      <c r="N26" s="215"/>
      <c r="O26" s="167">
        <f>SUM(C26:M26)</f>
        <v>-3362</v>
      </c>
      <c r="P26" s="136"/>
      <c r="Q26" s="136"/>
      <c r="R26" s="136"/>
      <c r="S26" s="167">
        <f>O26+Q26</f>
        <v>-3362</v>
      </c>
    </row>
    <row r="27" spans="1:19" s="259" customFormat="1" ht="5.25" customHeight="1">
      <c r="A27" s="153"/>
      <c r="B27" s="9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167"/>
      <c r="P27" s="136"/>
      <c r="Q27" s="136"/>
      <c r="R27" s="136"/>
      <c r="S27" s="167"/>
    </row>
    <row r="28" spans="1:19" s="231" customFormat="1">
      <c r="A28" s="234" t="s">
        <v>122</v>
      </c>
      <c r="B28" s="138"/>
      <c r="C28" s="225">
        <v>0</v>
      </c>
      <c r="D28" s="232"/>
      <c r="E28" s="225">
        <v>0</v>
      </c>
      <c r="F28" s="232"/>
      <c r="G28" s="225">
        <v>0</v>
      </c>
      <c r="H28" s="232"/>
      <c r="I28" s="225">
        <f>SUM(I29:I30)</f>
        <v>2018</v>
      </c>
      <c r="J28" s="232"/>
      <c r="K28" s="225">
        <f>SUM(K29:K30)</f>
        <v>-1003</v>
      </c>
      <c r="L28" s="232"/>
      <c r="M28" s="225">
        <f>SUM(M29:M30)</f>
        <v>13544</v>
      </c>
      <c r="N28" s="232"/>
      <c r="O28" s="227">
        <f>SUM(C28:M28)</f>
        <v>14559</v>
      </c>
      <c r="P28" s="167"/>
      <c r="Q28" s="227">
        <f>SUM(Q29:Q32)</f>
        <v>36</v>
      </c>
      <c r="R28" s="167"/>
      <c r="S28" s="227">
        <f>SUM(S29:S32)</f>
        <v>14595</v>
      </c>
    </row>
    <row r="29" spans="1:19" s="231" customFormat="1">
      <c r="A29" s="233" t="s">
        <v>143</v>
      </c>
      <c r="B29" s="138"/>
      <c r="C29" s="215">
        <v>0</v>
      </c>
      <c r="D29" s="215"/>
      <c r="E29" s="215">
        <v>0</v>
      </c>
      <c r="F29" s="215"/>
      <c r="G29" s="215">
        <v>0</v>
      </c>
      <c r="H29" s="232"/>
      <c r="I29" s="232">
        <v>0</v>
      </c>
      <c r="J29" s="232"/>
      <c r="K29" s="232">
        <v>0</v>
      </c>
      <c r="L29" s="232"/>
      <c r="M29" s="232">
        <f>IS!D48</f>
        <v>13544</v>
      </c>
      <c r="N29" s="232"/>
      <c r="O29" s="167">
        <f>SUM(C29:M29)</f>
        <v>13544</v>
      </c>
      <c r="P29" s="136"/>
      <c r="Q29" s="136">
        <v>-15</v>
      </c>
      <c r="R29" s="136"/>
      <c r="S29" s="167">
        <f>SUM(O29:Q29)</f>
        <v>13529</v>
      </c>
    </row>
    <row r="30" spans="1:19" s="231" customFormat="1" ht="18" customHeight="1">
      <c r="A30" s="233" t="s">
        <v>123</v>
      </c>
      <c r="B30" s="138"/>
      <c r="C30" s="232">
        <v>0</v>
      </c>
      <c r="D30" s="232"/>
      <c r="E30" s="232">
        <v>0</v>
      </c>
      <c r="F30" s="232"/>
      <c r="G30" s="232">
        <v>0</v>
      </c>
      <c r="H30" s="232"/>
      <c r="I30" s="232">
        <v>2018</v>
      </c>
      <c r="J30" s="232"/>
      <c r="K30" s="232">
        <f>IS!D36</f>
        <v>-1003</v>
      </c>
      <c r="L30" s="232"/>
      <c r="M30" s="232"/>
      <c r="N30" s="232"/>
      <c r="O30" s="167">
        <f>SUM(C30:M30)</f>
        <v>1015</v>
      </c>
      <c r="P30" s="232"/>
      <c r="Q30" s="298"/>
      <c r="R30" s="232"/>
      <c r="S30" s="167">
        <f>SUM(O30:Q30)</f>
        <v>1015</v>
      </c>
    </row>
    <row r="31" spans="1:19" s="231" customFormat="1" ht="12" customHeight="1">
      <c r="A31" s="233"/>
      <c r="B31" s="138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167"/>
      <c r="P31" s="232"/>
      <c r="Q31" s="232"/>
      <c r="R31" s="232"/>
      <c r="S31" s="167"/>
    </row>
    <row r="32" spans="1:19" s="231" customFormat="1">
      <c r="A32" s="250" t="s">
        <v>129</v>
      </c>
      <c r="B32" s="138"/>
      <c r="C32" s="232">
        <v>0</v>
      </c>
      <c r="D32" s="232"/>
      <c r="E32" s="232">
        <v>0</v>
      </c>
      <c r="F32" s="232"/>
      <c r="G32" s="232"/>
      <c r="H32" s="232"/>
      <c r="I32" s="232">
        <v>0</v>
      </c>
      <c r="J32" s="232"/>
      <c r="K32" s="232">
        <v>0</v>
      </c>
      <c r="L32" s="232"/>
      <c r="M32" s="232"/>
      <c r="N32" s="232"/>
      <c r="O32" s="167">
        <f>SUM(C32:M32)</f>
        <v>0</v>
      </c>
      <c r="P32" s="232"/>
      <c r="Q32" s="232">
        <v>51</v>
      </c>
      <c r="R32" s="232"/>
      <c r="S32" s="167">
        <f>SUM(O32:Q32)</f>
        <v>51</v>
      </c>
    </row>
    <row r="33" spans="1:19" s="231" customFormat="1" ht="11.25" customHeight="1">
      <c r="A33" s="137"/>
      <c r="B33" s="137"/>
      <c r="C33" s="232"/>
      <c r="D33" s="232"/>
      <c r="E33" s="232"/>
      <c r="F33" s="232"/>
      <c r="G33" s="232"/>
      <c r="H33" s="232"/>
      <c r="I33" s="232"/>
      <c r="J33" s="232"/>
      <c r="K33" s="140"/>
      <c r="L33" s="232"/>
      <c r="M33" s="140"/>
      <c r="N33" s="232"/>
      <c r="O33" s="136"/>
      <c r="P33" s="232"/>
      <c r="Q33" s="232"/>
      <c r="R33" s="232"/>
      <c r="S33" s="232"/>
    </row>
    <row r="34" spans="1:19" s="230" customFormat="1" ht="15.75" thickBot="1">
      <c r="A34" s="95" t="s">
        <v>159</v>
      </c>
      <c r="B34" s="245">
        <v>19</v>
      </c>
      <c r="C34" s="216">
        <f>SUM(C22:C33)</f>
        <v>2654</v>
      </c>
      <c r="D34" s="215"/>
      <c r="E34" s="216">
        <f>SUM(E22:E33)</f>
        <v>-3575</v>
      </c>
      <c r="F34" s="215"/>
      <c r="G34" s="216">
        <f>SUM(G22:G33)</f>
        <v>265</v>
      </c>
      <c r="H34" s="215"/>
      <c r="I34" s="216">
        <f>I22+I28</f>
        <v>7487</v>
      </c>
      <c r="J34" s="215"/>
      <c r="K34" s="216">
        <f>K22+K28</f>
        <v>-2324</v>
      </c>
      <c r="L34" s="215"/>
      <c r="M34" s="216">
        <f>M22+M26+M28+M32</f>
        <v>108691</v>
      </c>
      <c r="N34" s="215"/>
      <c r="O34" s="216">
        <f>O22+O26+O28</f>
        <v>113198</v>
      </c>
      <c r="P34" s="215"/>
      <c r="Q34" s="216">
        <f>Q22+Q28</f>
        <v>-29</v>
      </c>
      <c r="R34" s="215"/>
      <c r="S34" s="216">
        <f>S22+S26+S28</f>
        <v>113169</v>
      </c>
    </row>
    <row r="35" spans="1:19" s="230" customFormat="1" ht="15.75" thickTop="1">
      <c r="A35" s="183"/>
      <c r="B35" s="59"/>
      <c r="C35" s="59"/>
      <c r="D35" s="59"/>
      <c r="E35" s="28"/>
      <c r="F35" s="209"/>
      <c r="G35" s="32"/>
      <c r="H35" s="32"/>
    </row>
    <row r="36" spans="1:19" s="230" customFormat="1">
      <c r="A36" s="189"/>
      <c r="B36" s="59"/>
      <c r="C36" s="59"/>
      <c r="D36" s="59"/>
      <c r="E36" s="28"/>
      <c r="F36" s="209"/>
      <c r="G36" s="32"/>
      <c r="H36" s="32"/>
      <c r="I36" s="244"/>
      <c r="J36" s="244"/>
      <c r="K36" s="244"/>
      <c r="L36" s="244"/>
      <c r="M36" s="244"/>
      <c r="N36" s="244"/>
      <c r="O36" s="244"/>
      <c r="P36" s="222"/>
      <c r="Q36" s="222"/>
      <c r="R36" s="222"/>
      <c r="S36" s="222"/>
    </row>
    <row r="37" spans="1:19" s="230" customFormat="1">
      <c r="A37" s="190"/>
      <c r="B37" s="59"/>
      <c r="C37" s="59"/>
      <c r="D37" s="59"/>
      <c r="E37" s="28"/>
      <c r="F37" s="209"/>
      <c r="G37" s="32"/>
      <c r="H37" s="32"/>
      <c r="I37" s="226"/>
      <c r="J37" s="226"/>
      <c r="K37" s="226"/>
      <c r="M37" s="226"/>
      <c r="S37" s="226"/>
    </row>
    <row r="38" spans="1:19" s="230" customFormat="1">
      <c r="A38" s="286"/>
      <c r="B38" s="59"/>
      <c r="C38" s="59"/>
      <c r="D38" s="59"/>
      <c r="E38" s="28"/>
      <c r="F38" s="209"/>
      <c r="G38" s="32"/>
      <c r="H38" s="32"/>
      <c r="I38" s="226"/>
      <c r="K38" s="226"/>
      <c r="M38" s="226"/>
    </row>
    <row r="39" spans="1:19" s="230" customFormat="1">
      <c r="A39" s="239"/>
      <c r="B39" s="59"/>
      <c r="C39" s="59"/>
      <c r="D39" s="59"/>
      <c r="E39" s="28"/>
      <c r="F39" s="209"/>
      <c r="G39" s="32"/>
      <c r="H39" s="32"/>
    </row>
    <row r="40" spans="1:19" s="230" customFormat="1">
      <c r="A40" s="53"/>
      <c r="B40" s="59"/>
      <c r="C40" s="59"/>
      <c r="D40" s="59"/>
      <c r="E40" s="28"/>
      <c r="F40" s="209"/>
      <c r="G40" s="32"/>
      <c r="H40" s="32"/>
    </row>
    <row r="41" spans="1:19" s="230" customFormat="1">
      <c r="A41" s="189"/>
      <c r="B41" s="59"/>
      <c r="C41" s="59"/>
      <c r="D41" s="59"/>
      <c r="E41" s="28"/>
      <c r="F41" s="209"/>
      <c r="G41" s="32"/>
      <c r="H41" s="32"/>
    </row>
    <row r="42" spans="1:19" s="230" customFormat="1">
      <c r="A42" s="190"/>
      <c r="B42" s="59"/>
      <c r="C42" s="59"/>
      <c r="D42" s="59"/>
      <c r="E42" s="28"/>
      <c r="F42" s="209"/>
      <c r="G42" s="32"/>
      <c r="H42" s="32"/>
    </row>
    <row r="43" spans="1:19" s="230" customFormat="1">
      <c r="A43" s="53"/>
      <c r="B43" s="59"/>
      <c r="C43" s="59"/>
      <c r="D43" s="59"/>
      <c r="E43" s="28"/>
      <c r="F43" s="209"/>
      <c r="G43" s="32"/>
      <c r="H43" s="32"/>
    </row>
    <row r="44" spans="1:19" s="230" customFormat="1">
      <c r="A44" s="191" t="s">
        <v>126</v>
      </c>
      <c r="B44" s="220"/>
      <c r="F44" s="72"/>
      <c r="G44" s="191" t="s">
        <v>102</v>
      </c>
      <c r="H44" s="72"/>
      <c r="I44" s="220"/>
    </row>
    <row r="45" spans="1:19" s="230" customFormat="1">
      <c r="A45" s="101" t="s">
        <v>39</v>
      </c>
      <c r="B45" s="220"/>
      <c r="F45" s="7"/>
      <c r="K45" s="316" t="s">
        <v>103</v>
      </c>
      <c r="L45" s="316"/>
      <c r="M45" s="316"/>
    </row>
    <row r="46" spans="1:19" ht="15.75">
      <c r="A46" s="145"/>
      <c r="B46" s="146"/>
      <c r="C46" s="143"/>
      <c r="D46" s="143"/>
      <c r="E46" s="143"/>
      <c r="F46" s="143"/>
      <c r="G46" s="143"/>
      <c r="H46" s="143"/>
      <c r="I46" s="143"/>
      <c r="J46" s="144"/>
    </row>
    <row r="47" spans="1:19">
      <c r="A47" s="147"/>
      <c r="B47" s="148"/>
    </row>
    <row r="48" spans="1:19">
      <c r="A48" s="148"/>
      <c r="B48" s="149"/>
    </row>
    <row r="49" spans="1:2">
      <c r="A49" s="149"/>
    </row>
    <row r="57" spans="1:2">
      <c r="B57" s="55"/>
    </row>
    <row r="58" spans="1:2">
      <c r="A58" s="55"/>
    </row>
  </sheetData>
  <mergeCells count="7">
    <mergeCell ref="K45:M45"/>
    <mergeCell ref="K7:M7"/>
    <mergeCell ref="Q6:Q7"/>
    <mergeCell ref="A2:O2"/>
    <mergeCell ref="C5:O5"/>
    <mergeCell ref="A6:A7"/>
    <mergeCell ref="C6:C7"/>
  </mergeCells>
  <phoneticPr fontId="0" type="noConversion"/>
  <printOptions horizontalCentered="1"/>
  <pageMargins left="0.74803149606299213" right="0.39370078740157483" top="0.39370078740157483" bottom="0.74803149606299213" header="0.62992125984251968" footer="0.39370078740157483"/>
  <pageSetup paperSize="9" scale="66" firstPageNumber="4" orientation="landscape" blackAndWhite="1" useFirstPageNumber="1" r:id="rId1"/>
  <headerFooter alignWithMargins="0">
    <oddFooter>&amp;L&amp;"Times New Roman,Italic"&amp;11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Cover </vt:lpstr>
      <vt:lpstr>IS</vt:lpstr>
      <vt:lpstr>BS</vt:lpstr>
      <vt:lpstr>CFS</vt:lpstr>
      <vt:lpstr>EQS</vt:lpstr>
      <vt:lpstr>BS!Print_Area</vt:lpstr>
      <vt:lpstr>CFS!Print_Area</vt:lpstr>
      <vt:lpstr>EQS!Print_Area</vt:lpstr>
      <vt:lpstr>IS!Print_Area</vt:lpstr>
      <vt:lpstr>BS!Print_Titles</vt:lpstr>
      <vt:lpstr>IS!Print_Titles</vt:lpstr>
    </vt:vector>
  </TitlesOfParts>
  <Company>Ernst &amp; Young AFA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 Demerdjiev</dc:creator>
  <cp:lastModifiedBy>Velichka Ivanova</cp:lastModifiedBy>
  <cp:lastPrinted>2018-02-27T08:20:11Z</cp:lastPrinted>
  <dcterms:created xsi:type="dcterms:W3CDTF">2003-02-07T14:36:34Z</dcterms:created>
  <dcterms:modified xsi:type="dcterms:W3CDTF">2018-02-27T08:20:19Z</dcterms:modified>
</cp:coreProperties>
</file>